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130" tabRatio="812"/>
  </bookViews>
  <sheets>
    <sheet name="Turnov_Vysinka_E1_VV" sheetId="23" r:id="rId1"/>
  </sheets>
  <externalReferences>
    <externalReference r:id="rId2"/>
  </externalReferences>
  <definedNames>
    <definedName name="_1Excel_BuiltIn_Print_Area_3_1" localSheetId="0">#REF!</definedName>
    <definedName name="_1Excel_BuiltIn_Print_Area_3_1">#REF!</definedName>
    <definedName name="_2Excel_BuiltIn_Print_Titles_3_1" localSheetId="0">#REF!</definedName>
    <definedName name="_2Excel_BuiltIn_Print_Titles_3_1">#REF!</definedName>
    <definedName name="A.3_OSTATNI_PARK" localSheetId="0">#REF!</definedName>
    <definedName name="A.3_OSTATNI_PARK">#REF!</definedName>
    <definedName name="A.OSTATNI_PARK_U_ZAMKU" localSheetId="0">#REF!</definedName>
    <definedName name="A.OSTATNI_PARK_U_ZAMKU">#REF!</definedName>
    <definedName name="CenaCelkem" localSheetId="0">#REF!</definedName>
    <definedName name="CenaCelkem">#REF!</definedName>
    <definedName name="CenaCelkemBezDPH" localSheetId="0">#REF!</definedName>
    <definedName name="CenaCelkemBezDPH">#REF!</definedName>
    <definedName name="cisloobjektu" localSheetId="0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0">#REF!</definedName>
    <definedName name="CisloStavebnihoRozpoctu">#REF!</definedName>
    <definedName name="dadresa" localSheetId="0">#REF!</definedName>
    <definedName name="dadresa">#REF!</definedName>
    <definedName name="dfh" localSheetId="0">#REF!</definedName>
    <definedName name="dfh">#REF!</definedName>
    <definedName name="dmisto" localSheetId="0">#REF!</definedName>
    <definedName name="dmisto">#REF!</definedName>
    <definedName name="DPHSni" localSheetId="0">#REF!</definedName>
    <definedName name="DPHSni">#REF!</definedName>
    <definedName name="DPHZakl" localSheetId="0">#REF!</definedName>
    <definedName name="DPHZakl">#REF!</definedName>
    <definedName name="Excel_BuiltIn_Print_Area_1_1" localSheetId="0">#REF!</definedName>
    <definedName name="Excel_BuiltIn_Print_Area_1_1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2" localSheetId="0">#REF!</definedName>
    <definedName name="Excel_BuiltIn_Print_Area_12">#REF!</definedName>
    <definedName name="Excel_BuiltIn_Print_Area_12_1" localSheetId="0">#REF!</definedName>
    <definedName name="Excel_BuiltIn_Print_Area_12_1">#REF!</definedName>
    <definedName name="Excel_BuiltIn_Print_Area_13" localSheetId="0">#REF!</definedName>
    <definedName name="Excel_BuiltIn_Print_Area_13">#REF!</definedName>
    <definedName name="Excel_BuiltIn_Print_Area_13_1" localSheetId="0">#REF!</definedName>
    <definedName name="Excel_BuiltIn_Print_Area_13_1">#REF!</definedName>
    <definedName name="Excel_BuiltIn_Print_Area_14" localSheetId="0">#REF!</definedName>
    <definedName name="Excel_BuiltIn_Print_Area_14">#REF!</definedName>
    <definedName name="Excel_BuiltIn_Print_Area_14_1" localSheetId="0">#REF!</definedName>
    <definedName name="Excel_BuiltIn_Print_Area_14_1">#REF!</definedName>
    <definedName name="Excel_BuiltIn_Print_Area_14_1_1" localSheetId="0">#REF!</definedName>
    <definedName name="Excel_BuiltIn_Print_Area_14_1_1">#REF!</definedName>
    <definedName name="Excel_BuiltIn_Print_Area_2_1" localSheetId="0">#REF!</definedName>
    <definedName name="Excel_BuiltIn_Print_Area_2_1">#REF!</definedName>
    <definedName name="Excel_BuiltIn_Print_Area_3_1" localSheetId="0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3_1_1_1_1_1" localSheetId="0">#REF!</definedName>
    <definedName name="Excel_BuiltIn_Print_Area_3_1_1_1_1_1">#REF!</definedName>
    <definedName name="Excel_BuiltIn_Print_Area_3_1_1_1_1_1_1" localSheetId="0">#REF!</definedName>
    <definedName name="Excel_BuiltIn_Print_Area_3_1_1_1_1_1_1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1_1_1_1" localSheetId="0">#REF!</definedName>
    <definedName name="Excel_BuiltIn_Print_Area_5_1_1_1_1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6_1_15" localSheetId="0">#REF!</definedName>
    <definedName name="Excel_BuiltIn_Print_Area_6_1_15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8_1" localSheetId="0">#REF!</definedName>
    <definedName name="Excel_BuiltIn_Print_Area_8_1">#REF!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Titles_2_1" localSheetId="0">Turnov_Vysinka_E1_VV!#REF!</definedName>
    <definedName name="Excel_BuiltIn_Print_Titles_2_1">#REF!</definedName>
    <definedName name="Excel_BuiltIn_Print_Titles_2_1_1" localSheetId="0">Turnov_Vysinka_E1_VV!#REF!</definedName>
    <definedName name="Excel_BuiltIn_Print_Titles_2_1_1">#REF!</definedName>
    <definedName name="Excel_BuiltIn_Print_Titles_3_1" localSheetId="0">#REF!</definedName>
    <definedName name="Excel_BuiltIn_Print_Titles_3_1">#REF!</definedName>
    <definedName name="Excel_BuiltIn_Print_Titles_3_1_1" localSheetId="0">#REF!</definedName>
    <definedName name="Excel_BuiltIn_Print_Titles_3_1_1">#REF!</definedName>
    <definedName name="Excel_BuiltIn_Print_Titles_4" localSheetId="0">#REF!</definedName>
    <definedName name="Excel_BuiltIn_Print_Titles_4">#REF!</definedName>
    <definedName name="Excel_BuiltIn_Print_Titles_5" localSheetId="0">#REF!</definedName>
    <definedName name="Excel_BuiltIn_Print_Titles_5">#REF!</definedName>
    <definedName name="Excel_BuiltIn_Print_Titles_7" localSheetId="0">Turnov_Vysinka_E1_VV!#REF!</definedName>
    <definedName name="Excel_BuiltIn_Print_Titles_7">#REF!</definedName>
    <definedName name="Excel_BuiltIn_Print_Titles_9" localSheetId="0">#REF!</definedName>
    <definedName name="Excel_BuiltIn_Print_Titles_9">#REF!</definedName>
    <definedName name="gh" localSheetId="0">#REF!</definedName>
    <definedName name="gh">#REF!</definedName>
    <definedName name="Mena" localSheetId="0">#REF!</definedName>
    <definedName name="Mena">#REF!</definedName>
    <definedName name="MistoStavby" localSheetId="0">#REF!</definedName>
    <definedName name="MistoStavby">#REF!</definedName>
    <definedName name="nazevobjektu" localSheetId="0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0">#REF!</definedName>
    <definedName name="NazevStavebnihoRozpoctu">#REF!</definedName>
    <definedName name="_xlnm.Print_Titles" localSheetId="0">Turnov_Vysinka_E1_VV!$1:$5</definedName>
    <definedName name="oadresa" localSheetId="0">#REF!</definedName>
    <definedName name="oadresa">#REF!</definedName>
    <definedName name="_xlnm.Print_Area" localSheetId="0">Turnov_Vysinka_E1_VV!$A$1:$H$239</definedName>
    <definedName name="padresa" localSheetId="0">#REF!</definedName>
    <definedName name="padresa">#REF!</definedName>
    <definedName name="pdic" localSheetId="0">#REF!</definedName>
    <definedName name="pdic">#REF!</definedName>
    <definedName name="pico" localSheetId="0">#REF!</definedName>
    <definedName name="pico">#REF!</definedName>
    <definedName name="pmisto" localSheetId="0">#REF!</definedName>
    <definedName name="pmisto">#REF!</definedName>
    <definedName name="PocetMJ" localSheetId="0">#REF!</definedName>
    <definedName name="PocetMJ">#REF!</definedName>
    <definedName name="PoptavkaID" localSheetId="0">#REF!</definedName>
    <definedName name="PoptavkaID">#REF!</definedName>
    <definedName name="pPSC" localSheetId="0">#REF!</definedName>
    <definedName name="pPSC">#REF!</definedName>
    <definedName name="Projektant" localSheetId="0">#REF!</definedName>
    <definedName name="Projektant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 localSheetId="0">#REF!</definedName>
    <definedName name="Vypracoval">#REF!</definedName>
    <definedName name="ZakladDPHSni" localSheetId="0">#REF!</definedName>
    <definedName name="ZakladDPHSni">#REF!</definedName>
    <definedName name="ZakladDPHZakl" localSheetId="0">#REF!</definedName>
    <definedName name="ZakladDPHZakl">#REF!</definedName>
    <definedName name="Zaokrouhleni" localSheetId="0">#REF!</definedName>
    <definedName name="Zaokrouhleni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E194" i="23" l="1"/>
  <c r="G172" i="23"/>
  <c r="H172" i="23" s="1"/>
  <c r="E225" i="23" l="1"/>
  <c r="E227" i="23" s="1"/>
  <c r="G227" i="23" s="1"/>
  <c r="H227" i="23" s="1"/>
  <c r="E221" i="23"/>
  <c r="G221" i="23" s="1"/>
  <c r="H221" i="23" s="1"/>
  <c r="E220" i="23"/>
  <c r="G220" i="23" s="1"/>
  <c r="H220" i="23" s="1"/>
  <c r="E219" i="23"/>
  <c r="G219" i="23" s="1"/>
  <c r="G212" i="23"/>
  <c r="H212" i="23" s="1"/>
  <c r="G211" i="23"/>
  <c r="H211" i="23" s="1"/>
  <c r="G210" i="23"/>
  <c r="H210" i="23" s="1"/>
  <c r="G209" i="23"/>
  <c r="H209" i="23" s="1"/>
  <c r="G208" i="23"/>
  <c r="H208" i="23" s="1"/>
  <c r="G207" i="23"/>
  <c r="H207" i="23" s="1"/>
  <c r="G206" i="23"/>
  <c r="H206" i="23" s="1"/>
  <c r="G205" i="23"/>
  <c r="H205" i="23" s="1"/>
  <c r="E204" i="23"/>
  <c r="E213" i="23" s="1"/>
  <c r="G213" i="23" s="1"/>
  <c r="H213" i="23" s="1"/>
  <c r="E201" i="23"/>
  <c r="E203" i="23" s="1"/>
  <c r="G203" i="23" s="1"/>
  <c r="H203" i="23" s="1"/>
  <c r="G193" i="23"/>
  <c r="H193" i="23" s="1"/>
  <c r="G192" i="23"/>
  <c r="H192" i="23" s="1"/>
  <c r="G191" i="23"/>
  <c r="H191" i="23" s="1"/>
  <c r="G190" i="23"/>
  <c r="H190" i="23" s="1"/>
  <c r="G189" i="23"/>
  <c r="H189" i="23" s="1"/>
  <c r="G188" i="23"/>
  <c r="H188" i="23" s="1"/>
  <c r="G187" i="23"/>
  <c r="H187" i="23" s="1"/>
  <c r="G186" i="23"/>
  <c r="H186" i="23" s="1"/>
  <c r="G185" i="23"/>
  <c r="H185" i="23" s="1"/>
  <c r="G184" i="23"/>
  <c r="H184" i="23" s="1"/>
  <c r="G183" i="23"/>
  <c r="H183" i="23" s="1"/>
  <c r="G182" i="23"/>
  <c r="H182" i="23" s="1"/>
  <c r="G181" i="23"/>
  <c r="H181" i="23" s="1"/>
  <c r="G180" i="23"/>
  <c r="H180" i="23" s="1"/>
  <c r="G179" i="23"/>
  <c r="H179" i="23" s="1"/>
  <c r="G178" i="23"/>
  <c r="H178" i="23" s="1"/>
  <c r="G177" i="23"/>
  <c r="H177" i="23" s="1"/>
  <c r="G176" i="23"/>
  <c r="H176" i="23" s="1"/>
  <c r="G175" i="23"/>
  <c r="H175" i="23" s="1"/>
  <c r="G174" i="23"/>
  <c r="H174" i="23" s="1"/>
  <c r="G173" i="23"/>
  <c r="H173" i="23" s="1"/>
  <c r="H171" i="23"/>
  <c r="G171" i="23"/>
  <c r="G170" i="23"/>
  <c r="H170" i="23" s="1"/>
  <c r="G169" i="23"/>
  <c r="H169" i="23" s="1"/>
  <c r="G168" i="23"/>
  <c r="H168" i="23" s="1"/>
  <c r="G167" i="23"/>
  <c r="H167" i="23" s="1"/>
  <c r="G166" i="23"/>
  <c r="H166" i="23" s="1"/>
  <c r="G165" i="23"/>
  <c r="H165" i="23" s="1"/>
  <c r="G164" i="23"/>
  <c r="H164" i="23" s="1"/>
  <c r="E163" i="23"/>
  <c r="G194" i="23" s="1"/>
  <c r="H194" i="23" s="1"/>
  <c r="E160" i="23"/>
  <c r="E158" i="23"/>
  <c r="G158" i="23" s="1"/>
  <c r="H158" i="23" s="1"/>
  <c r="E157" i="23"/>
  <c r="G157" i="23" s="1"/>
  <c r="H157" i="23" s="1"/>
  <c r="G148" i="23"/>
  <c r="H148" i="23" s="1"/>
  <c r="G147" i="23"/>
  <c r="H147" i="23" s="1"/>
  <c r="G146" i="23"/>
  <c r="H146" i="23" s="1"/>
  <c r="G145" i="23"/>
  <c r="H145" i="23" s="1"/>
  <c r="G144" i="23"/>
  <c r="H144" i="23" s="1"/>
  <c r="G143" i="23"/>
  <c r="H143" i="23" s="1"/>
  <c r="G142" i="23"/>
  <c r="H142" i="23" s="1"/>
  <c r="G141" i="23"/>
  <c r="H141" i="23" s="1"/>
  <c r="G140" i="23"/>
  <c r="H140" i="23" s="1"/>
  <c r="G139" i="23"/>
  <c r="H139" i="23" s="1"/>
  <c r="G138" i="23"/>
  <c r="H138" i="23" s="1"/>
  <c r="G137" i="23"/>
  <c r="H137" i="23" s="1"/>
  <c r="G136" i="23"/>
  <c r="H136" i="23" s="1"/>
  <c r="G135" i="23"/>
  <c r="H135" i="23" s="1"/>
  <c r="G134" i="23"/>
  <c r="H134" i="23" s="1"/>
  <c r="G133" i="23"/>
  <c r="H133" i="23" s="1"/>
  <c r="G132" i="23"/>
  <c r="H132" i="23" s="1"/>
  <c r="G131" i="23"/>
  <c r="H131" i="23" s="1"/>
  <c r="G130" i="23"/>
  <c r="H130" i="23" s="1"/>
  <c r="G129" i="23"/>
  <c r="H129" i="23" s="1"/>
  <c r="G128" i="23"/>
  <c r="H128" i="23" s="1"/>
  <c r="G127" i="23"/>
  <c r="H127" i="23" s="1"/>
  <c r="G126" i="23"/>
  <c r="H126" i="23" s="1"/>
  <c r="G125" i="23"/>
  <c r="H125" i="23" s="1"/>
  <c r="G124" i="23"/>
  <c r="H124" i="23" s="1"/>
  <c r="E123" i="23"/>
  <c r="E114" i="23" s="1"/>
  <c r="G114" i="23" s="1"/>
  <c r="H114" i="23" s="1"/>
  <c r="E120" i="23"/>
  <c r="G120" i="23" s="1"/>
  <c r="H120" i="23" s="1"/>
  <c r="E117" i="23"/>
  <c r="G117" i="23" s="1"/>
  <c r="H117" i="23" s="1"/>
  <c r="E112" i="23"/>
  <c r="G112" i="23" s="1"/>
  <c r="H112" i="23" s="1"/>
  <c r="E110" i="23"/>
  <c r="G110" i="23" s="1"/>
  <c r="H110" i="23" s="1"/>
  <c r="E109" i="23"/>
  <c r="E106" i="23" s="1"/>
  <c r="G106" i="23" s="1"/>
  <c r="E108" i="23"/>
  <c r="E116" i="23" s="1"/>
  <c r="E100" i="23"/>
  <c r="G100" i="23" s="1"/>
  <c r="H100" i="23" s="1"/>
  <c r="G99" i="23"/>
  <c r="H99" i="23" s="1"/>
  <c r="G98" i="23"/>
  <c r="H98" i="23" s="1"/>
  <c r="G97" i="23"/>
  <c r="H97" i="23" s="1"/>
  <c r="G96" i="23"/>
  <c r="H96" i="23" s="1"/>
  <c r="E84" i="23"/>
  <c r="G84" i="23" s="1"/>
  <c r="H84" i="23" s="1"/>
  <c r="E74" i="23"/>
  <c r="E87" i="23" s="1"/>
  <c r="G87" i="23" s="1"/>
  <c r="H87" i="23" s="1"/>
  <c r="E73" i="23"/>
  <c r="G73" i="23" s="1"/>
  <c r="H73" i="23" s="1"/>
  <c r="G71" i="23"/>
  <c r="H71" i="23" s="1"/>
  <c r="E70" i="23"/>
  <c r="G70" i="23" s="1"/>
  <c r="H70" i="23" s="1"/>
  <c r="E69" i="23"/>
  <c r="G69" i="23" s="1"/>
  <c r="H69" i="23" s="1"/>
  <c r="E67" i="23"/>
  <c r="E91" i="23" s="1"/>
  <c r="G91" i="23" s="1"/>
  <c r="H91" i="23" s="1"/>
  <c r="E62" i="23"/>
  <c r="E61" i="23"/>
  <c r="G61" i="23" s="1"/>
  <c r="H61" i="23" s="1"/>
  <c r="E57" i="23"/>
  <c r="E59" i="23" s="1"/>
  <c r="G59" i="23" s="1"/>
  <c r="H59" i="23" s="1"/>
  <c r="E56" i="23"/>
  <c r="E58" i="23" s="1"/>
  <c r="G58" i="23" s="1"/>
  <c r="H58" i="23" s="1"/>
  <c r="E50" i="23"/>
  <c r="G50" i="23" s="1"/>
  <c r="H50" i="23" s="1"/>
  <c r="E48" i="23"/>
  <c r="G48" i="23" s="1"/>
  <c r="H48" i="23" s="1"/>
  <c r="G46" i="23"/>
  <c r="H46" i="23" s="1"/>
  <c r="G44" i="23"/>
  <c r="H44" i="23" s="1"/>
  <c r="E43" i="23"/>
  <c r="G43" i="23" s="1"/>
  <c r="H43" i="23" s="1"/>
  <c r="E42" i="23"/>
  <c r="G42" i="23" s="1"/>
  <c r="H42" i="23" s="1"/>
  <c r="E40" i="23"/>
  <c r="E41" i="23" s="1"/>
  <c r="G41" i="23" s="1"/>
  <c r="H41" i="23" s="1"/>
  <c r="E38" i="23"/>
  <c r="E45" i="23" s="1"/>
  <c r="G45" i="23" s="1"/>
  <c r="H45" i="23" s="1"/>
  <c r="G34" i="23"/>
  <c r="G33" i="23"/>
  <c r="H33" i="23" s="1"/>
  <c r="G27" i="23"/>
  <c r="H27" i="23" s="1"/>
  <c r="G26" i="23"/>
  <c r="H26" i="23" s="1"/>
  <c r="G25" i="23"/>
  <c r="H25" i="23" s="1"/>
  <c r="G24" i="23"/>
  <c r="H24" i="23" s="1"/>
  <c r="G23" i="23"/>
  <c r="H23" i="23" s="1"/>
  <c r="G22" i="23"/>
  <c r="H22" i="23" s="1"/>
  <c r="G21" i="23"/>
  <c r="H21" i="23" s="1"/>
  <c r="G20" i="23"/>
  <c r="H20" i="23" s="1"/>
  <c r="G14" i="23"/>
  <c r="H14" i="23" s="1"/>
  <c r="G13" i="23"/>
  <c r="H13" i="23" s="1"/>
  <c r="G12" i="23"/>
  <c r="H12" i="23" s="1"/>
  <c r="H11" i="23"/>
  <c r="G11" i="23"/>
  <c r="G10" i="23"/>
  <c r="H10" i="23" s="1"/>
  <c r="G9" i="23"/>
  <c r="G109" i="23" l="1"/>
  <c r="H109" i="23" s="1"/>
  <c r="E113" i="23"/>
  <c r="E121" i="23" s="1"/>
  <c r="G121" i="23" s="1"/>
  <c r="H121" i="23" s="1"/>
  <c r="E223" i="23"/>
  <c r="G223" i="23" s="1"/>
  <c r="H223" i="23" s="1"/>
  <c r="E111" i="23"/>
  <c r="G111" i="23" s="1"/>
  <c r="H111" i="23" s="1"/>
  <c r="E149" i="23"/>
  <c r="G149" i="23" s="1"/>
  <c r="H149" i="23" s="1"/>
  <c r="E200" i="23"/>
  <c r="G200" i="23" s="1"/>
  <c r="G214" i="23" s="1"/>
  <c r="E118" i="23"/>
  <c r="G118" i="23" s="1"/>
  <c r="H118" i="23" s="1"/>
  <c r="G160" i="23"/>
  <c r="H160" i="23" s="1"/>
  <c r="G40" i="23"/>
  <c r="E49" i="23"/>
  <c r="E51" i="23" s="1"/>
  <c r="G51" i="23" s="1"/>
  <c r="H51" i="23" s="1"/>
  <c r="E161" i="23"/>
  <c r="G161" i="23" s="1"/>
  <c r="H161" i="23" s="1"/>
  <c r="G225" i="23"/>
  <c r="G226" i="23" s="1"/>
  <c r="H226" i="23" s="1"/>
  <c r="E155" i="23"/>
  <c r="G155" i="23" s="1"/>
  <c r="H155" i="23" s="1"/>
  <c r="E63" i="23"/>
  <c r="G63" i="23" s="1"/>
  <c r="H63" i="23" s="1"/>
  <c r="E107" i="23"/>
  <c r="G107" i="23" s="1"/>
  <c r="H107" i="23" s="1"/>
  <c r="E156" i="23"/>
  <c r="G156" i="23" s="1"/>
  <c r="H156" i="23" s="1"/>
  <c r="G201" i="23"/>
  <c r="H201" i="23" s="1"/>
  <c r="G35" i="23"/>
  <c r="G15" i="23"/>
  <c r="H9" i="23"/>
  <c r="H15" i="23" s="1"/>
  <c r="H28" i="23"/>
  <c r="H106" i="23"/>
  <c r="E119" i="23"/>
  <c r="G119" i="23" s="1"/>
  <c r="H119" i="23" s="1"/>
  <c r="G116" i="23"/>
  <c r="H116" i="23" s="1"/>
  <c r="E78" i="23"/>
  <c r="G78" i="23" s="1"/>
  <c r="H78" i="23" s="1"/>
  <c r="E86" i="23"/>
  <c r="G86" i="23" s="1"/>
  <c r="H86" i="23" s="1"/>
  <c r="E90" i="23"/>
  <c r="G90" i="23" s="1"/>
  <c r="H90" i="23" s="1"/>
  <c r="G113" i="23"/>
  <c r="H113" i="23" s="1"/>
  <c r="H200" i="23"/>
  <c r="H214" i="23" s="1"/>
  <c r="H219" i="23"/>
  <c r="G28" i="23"/>
  <c r="H40" i="23"/>
  <c r="G57" i="23"/>
  <c r="H57" i="23" s="1"/>
  <c r="G62" i="23"/>
  <c r="H62" i="23" s="1"/>
  <c r="G74" i="23"/>
  <c r="H74" i="23" s="1"/>
  <c r="E77" i="23"/>
  <c r="E82" i="23"/>
  <c r="E85" i="23"/>
  <c r="G85" i="23" s="1"/>
  <c r="H85" i="23" s="1"/>
  <c r="G108" i="23"/>
  <c r="H108" i="23" s="1"/>
  <c r="H34" i="23"/>
  <c r="H35" i="23" s="1"/>
  <c r="G49" i="23"/>
  <c r="H49" i="23" s="1"/>
  <c r="G56" i="23"/>
  <c r="E72" i="23"/>
  <c r="G72" i="23" s="1"/>
  <c r="H72" i="23" s="1"/>
  <c r="E76" i="23"/>
  <c r="E80" i="23"/>
  <c r="G80" i="23" s="1"/>
  <c r="H80" i="23" s="1"/>
  <c r="E88" i="23"/>
  <c r="G88" i="23" s="1"/>
  <c r="H88" i="23" s="1"/>
  <c r="E92" i="23"/>
  <c r="G92" i="23" s="1"/>
  <c r="H92" i="23" s="1"/>
  <c r="E75" i="23"/>
  <c r="G75" i="23" s="1"/>
  <c r="H75" i="23" s="1"/>
  <c r="E79" i="23"/>
  <c r="G79" i="23" s="1"/>
  <c r="H79" i="23" s="1"/>
  <c r="G228" i="23" l="1"/>
  <c r="H225" i="23"/>
  <c r="H228" i="23" s="1"/>
  <c r="E122" i="23"/>
  <c r="G122" i="23" s="1"/>
  <c r="H122" i="23" s="1"/>
  <c r="H150" i="23" s="1"/>
  <c r="E162" i="23"/>
  <c r="G162" i="23" s="1"/>
  <c r="H162" i="23" s="1"/>
  <c r="H195" i="23" s="1"/>
  <c r="G82" i="23"/>
  <c r="H82" i="23" s="1"/>
  <c r="E83" i="23"/>
  <c r="G83" i="23" s="1"/>
  <c r="H83" i="23" s="1"/>
  <c r="G76" i="23"/>
  <c r="H76" i="23" s="1"/>
  <c r="E93" i="23"/>
  <c r="G93" i="23" s="1"/>
  <c r="H93" i="23" s="1"/>
  <c r="G77" i="23"/>
  <c r="H77" i="23" s="1"/>
  <c r="E89" i="23"/>
  <c r="G89" i="23" s="1"/>
  <c r="H89" i="23" s="1"/>
  <c r="H52" i="23"/>
  <c r="G52" i="23"/>
  <c r="H56" i="23"/>
  <c r="H64" i="23" s="1"/>
  <c r="G64" i="23"/>
  <c r="G195" i="23" l="1"/>
  <c r="E94" i="23"/>
  <c r="G150" i="23"/>
  <c r="G94" i="23"/>
  <c r="H94" i="23" l="1"/>
  <c r="H101" i="23" s="1"/>
  <c r="G233" i="23" s="1"/>
  <c r="G101" i="23"/>
  <c r="G231" i="23" l="1"/>
  <c r="G235" i="23" l="1"/>
</calcChain>
</file>

<file path=xl/sharedStrings.xml><?xml version="1.0" encoding="utf-8"?>
<sst xmlns="http://schemas.openxmlformats.org/spreadsheetml/2006/main" count="527" uniqueCount="224">
  <si>
    <t>p.č.</t>
  </si>
  <si>
    <t>Kód položky</t>
  </si>
  <si>
    <t>Název</t>
  </si>
  <si>
    <t>MJ</t>
  </si>
  <si>
    <t>Množství</t>
  </si>
  <si>
    <t>Cena / MJ</t>
  </si>
  <si>
    <t>Cena celkem bez DPH</t>
  </si>
  <si>
    <t>Hodnota DPH 21%</t>
  </si>
  <si>
    <t>ks</t>
  </si>
  <si>
    <t>MEZISOUČET</t>
  </si>
  <si>
    <r>
      <t>m</t>
    </r>
    <r>
      <rPr>
        <vertAlign val="superscript"/>
        <sz val="10"/>
        <rFont val="Arial"/>
        <family val="2"/>
        <charset val="238"/>
      </rPr>
      <t>2</t>
    </r>
  </si>
  <si>
    <t>nezatříděno</t>
  </si>
  <si>
    <r>
      <t>m</t>
    </r>
    <r>
      <rPr>
        <vertAlign val="superscript"/>
        <sz val="10"/>
        <rFont val="Arial"/>
        <family val="2"/>
        <charset val="238"/>
      </rPr>
      <t>3</t>
    </r>
  </si>
  <si>
    <t>t</t>
  </si>
  <si>
    <t>specifikace pomocného materiálu</t>
  </si>
  <si>
    <t>příčka z půlené frézované kulatiny o průměru 9cm, délka 60cm, 3 ks/1strom</t>
  </si>
  <si>
    <t>kg</t>
  </si>
  <si>
    <t>mulčovací kůra</t>
  </si>
  <si>
    <t>bm</t>
  </si>
  <si>
    <t>specifikace rostlinného materiálu</t>
  </si>
  <si>
    <t xml:space="preserve">specifikace rostlinného materiálu </t>
  </si>
  <si>
    <t>kpl</t>
  </si>
  <si>
    <t>DPH základní</t>
  </si>
  <si>
    <t>Celkem s DPH</t>
  </si>
  <si>
    <t>Všechny zde uvedené standardy respektují platné české technické normy, které přejímají evropské normy, evropská technická schválení a specifikace, české technické normy a specifikace obsažené v jiných veřejně přístupných dokumentech, uplatňovaných běžně v sadovnikcké praxi.</t>
  </si>
  <si>
    <t>Akce:</t>
  </si>
  <si>
    <t>SO:</t>
  </si>
  <si>
    <t>I. ODSTRANĚNÍ DŘEVIN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</si>
  <si>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</si>
  <si>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 xml:space="preserve">II. PĚSTEBNÍ OPATŘENÍ </t>
  </si>
  <si>
    <t>10321100</t>
  </si>
  <si>
    <t>pěstební substrát na výměnu do jam (zahradní pro výsadbu)</t>
  </si>
  <si>
    <t>10364101</t>
  </si>
  <si>
    <t>998231311</t>
  </si>
  <si>
    <t>183101221</t>
  </si>
  <si>
    <t>184911431</t>
  </si>
  <si>
    <t>184215413</t>
  </si>
  <si>
    <t>60591257</t>
  </si>
  <si>
    <t>185851121</t>
  </si>
  <si>
    <t>181411131</t>
  </si>
  <si>
    <t>185803211</t>
  </si>
  <si>
    <t>184102116</t>
  </si>
  <si>
    <t>Ukotvení kmene dřevin třemi kůly D do 0,1 m dl přes 2 do 3 m</t>
  </si>
  <si>
    <t>Zalití rostlin vodou plocha do 20 m2 (strom 80 l / ks)</t>
  </si>
  <si>
    <t>Mulčování rostlin kůrou tl přes 0,1 do 0,15 m v rovině a svahu do 1:5</t>
  </si>
  <si>
    <t>Hnojení tabletovým hnojivem Silvamix (50g/ks), jednotlivě k rostlinám</t>
  </si>
  <si>
    <t>Zhotovení závlahové mísy dřevin D přes 1,0 m v rovině nebo na svahu do 1:5</t>
  </si>
  <si>
    <t xml:space="preserve">kůly vyvazovací dřevěný impregnovaný na ukotvení  stromů:  kůl frézovaný s  fazetou a špicí, průměr 8cm, délka 300 cm, 3 ks/1 strom listnatý. </t>
  </si>
  <si>
    <t>Dovoz vody pro zálivku rostlin za vzdálenost do 1000 m</t>
  </si>
  <si>
    <t>Přesun hmot pro sadovnické a krajinářské úpravy vodorovně do 5000 m</t>
  </si>
  <si>
    <t>183403114</t>
  </si>
  <si>
    <t>Srovnávací řez vysazovaných dřevin (listnaté dřeviny)</t>
  </si>
  <si>
    <t>58337310</t>
  </si>
  <si>
    <t>111212211</t>
  </si>
  <si>
    <t xml:space="preserve">hnojivo Silvamix tablety,  5 ks (50g) /strom </t>
  </si>
  <si>
    <r>
      <t xml:space="preserve">Crataegus laevigata ´Alboplena´ </t>
    </r>
    <r>
      <rPr>
        <sz val="10"/>
        <rFont val="Arial"/>
        <family val="2"/>
        <charset val="238"/>
      </rPr>
      <t>(hloh obecný), vel. Vk 2xp, OK 14-16 cm, bal</t>
    </r>
  </si>
  <si>
    <t>ztratné 3% - rostlinný materiál</t>
  </si>
  <si>
    <t>přesun hmot – rostlinný materiál</t>
  </si>
  <si>
    <t>III. OCHRANA DŘEVIN PŘI STAVBĚ</t>
  </si>
  <si>
    <t xml:space="preserve">specifikace pomocného materiálu </t>
  </si>
  <si>
    <t>písek frakce 2/3 mm</t>
  </si>
  <si>
    <t>plošná úprava terénu s doplněním ornice a písku (poměr 1:1) ve vrstvě cca 10 cm</t>
  </si>
  <si>
    <t>183403152</t>
  </si>
  <si>
    <t>183101213</t>
  </si>
  <si>
    <t>Jamky pro výsadbu s výměnou 50 % půdy zeminy tř 1 až 4 obj přes 0,02 do 0,05 m3 v rovině a svahu do 1:5</t>
  </si>
  <si>
    <t>Hnojení půdy umělým hnojivem k jednotlivým rostlinám v rovině a svahu do 1:5</t>
  </si>
  <si>
    <r>
      <t>Zalití rostlin vodou plocha do 20 m2  - zalití ploch – 40l/m</t>
    </r>
    <r>
      <rPr>
        <vertAlign val="superscript"/>
        <sz val="10"/>
        <rFont val="Arial"/>
        <family val="2"/>
        <charset val="238"/>
      </rPr>
      <t>2</t>
    </r>
  </si>
  <si>
    <t>Zpětný řez netrnitých keřů po výsadbě v do 0,5 m</t>
  </si>
  <si>
    <t>hnojivo Silvamix tablety, 2 ks (10g) / keř</t>
  </si>
  <si>
    <t>183211313</t>
  </si>
  <si>
    <t>Výsadba cibulovin nebo hlíz, se zalitím</t>
  </si>
  <si>
    <t>specifikace rostlinného materiálu- cibuloviny</t>
  </si>
  <si>
    <r>
      <t xml:space="preserve">Scilla siberica </t>
    </r>
    <r>
      <rPr>
        <sz val="10"/>
        <rFont val="Arial"/>
        <family val="2"/>
        <charset val="238"/>
      </rPr>
      <t>(ladoňka sibiřská)</t>
    </r>
  </si>
  <si>
    <r>
      <t>Zalití rostlin vodou plocha přes 20 m2  - zalití ploch – 40l/m</t>
    </r>
    <r>
      <rPr>
        <vertAlign val="superscript"/>
        <sz val="10"/>
        <rFont val="Arial"/>
        <family val="2"/>
        <charset val="238"/>
      </rPr>
      <t>2</t>
    </r>
  </si>
  <si>
    <t>112151351</t>
  </si>
  <si>
    <t>111212351</t>
  </si>
  <si>
    <t>půdní kondicionér TerraCottem (dávkování 500 g na 1 m3 nového substrátu)</t>
  </si>
  <si>
    <t>Regenerace sídliště Výšinka, Turnov</t>
  </si>
  <si>
    <t>Odstranění nevhodných dřevin do 100 m2 v do 1 m s odstraněním pařezů ve svahu přes 1:5 do 1:2 (poř. č. 308 - část, pouze neduživé tavolníky)</t>
  </si>
  <si>
    <t>111212212</t>
  </si>
  <si>
    <t>Odstranění nevhodných dřevin do 100 m2 v do 1 m s odstraněním pařezů v rovině nebo svahu do 1:5 (poř. č. 144, 148, 157, 264)</t>
  </si>
  <si>
    <t xml:space="preserve"> Odstranění nevhodných dřevin do 100 m2 v přes 1 m s odstraněním pařezů v rovině nebo svahu do 1:5 (poř. č. 153)</t>
  </si>
  <si>
    <t>Odstranění nevhodných dřevin do 100 m2 v přes 1 m s odstraněním pařezů ve svahu přes 1:5 do 1:2 (poř. č. 270, 279, 303)</t>
  </si>
  <si>
    <t>111212352</t>
  </si>
  <si>
    <t>Kácení stromu s postupným spouštěním koruny a kmene D do 0,2 m (poř. č. 273, 305, 307, 311)</t>
  </si>
  <si>
    <t>Odstranění pařezů D do 0,2 m ve svahu přes 1:5 do 1:2 s odklizením do 20 m a zasypáním jámy (poř. č. 273, 305, 307, 311)</t>
  </si>
  <si>
    <t>112201131</t>
  </si>
  <si>
    <t>Řez stromu bezpečnostní o ploše koruny přes 60 do 90 m2 lezeckou technikou (poř. č. 155, 156, 164)</t>
  </si>
  <si>
    <t>Řez stromu bezpečnostní o ploše koruny přes 90 do 120 m2 lezeckou technikou (poř. č. 154)</t>
  </si>
  <si>
    <t>Řez stromu bezpečnostní o ploše koruny do 30 m2 lezeckou technikou (poř. č. 171)</t>
  </si>
  <si>
    <t>Řez stromu ovocného (poř. č. 174, 175)</t>
  </si>
  <si>
    <t>Řez stromu zdravotní o ploše koruny do 30 m2 lezeckou technikou (poř. č. 306)</t>
  </si>
  <si>
    <t>Řez stromu zdravotní o ploše koruny přes 30 do 60 m2 lezeckou technikou (poř. č. 172, 299, 300, 304)</t>
  </si>
  <si>
    <t>Řez stromu zdravotní o ploše koruny přes 60 do 90 m2 lezeckou technikou (poř. č. 147, 302)</t>
  </si>
  <si>
    <t>Řez stromu redukční / symetrizační o ploše koruny do 60 m2 lezeckou technikou (poř. č. 172)</t>
  </si>
  <si>
    <t>Ochrana kmene průměru do 300 mm bedněním výšky do 2 m (poř. č. 149, 150, 151, 152, 162, 163, 167, 171)</t>
  </si>
  <si>
    <t>Ochrana kmene průměru přes 300 do 500 mm bedněním výšky do 2 m (poř. č. 164, 165)</t>
  </si>
  <si>
    <t>zpevnění svahu jutovou, kokosovou rohoží (výsadby na svahu)</t>
  </si>
  <si>
    <t>Odplevelení mechanicky vláčením v rovině nebo na svahu do 1:5, opakováno 2x</t>
  </si>
  <si>
    <t>Obdělání půdy kultivátorováním v rovině nebo na svahu do 1:5</t>
  </si>
  <si>
    <t>Odplevelení mechanicky vláčením na svahu od 1:5 do 1:2, opakováno 2x</t>
  </si>
  <si>
    <t>183403252</t>
  </si>
  <si>
    <t>Sejmutí drnu tl do 100 mm s přemístěním do 50 m nebo naložením na dopravní prostředek</t>
  </si>
  <si>
    <t>111301111</t>
  </si>
  <si>
    <t>Doplnění zeminy na místa výsadeb</t>
  </si>
  <si>
    <t>zahradní substrát pro výsadbu VL</t>
  </si>
  <si>
    <t>zahradní substrát pro výsadbu kyselý (pro pěnišníky)</t>
  </si>
  <si>
    <t xml:space="preserve">jutová / kokosová rohož (700 g / m2), + 25% překryvy </t>
  </si>
  <si>
    <t>pás v šířce 1 m po obvodu rekonstruovaných zpevněných ploch a plochy pod stromy č. 145, 146, 147)</t>
  </si>
  <si>
    <t xml:space="preserve">V. PŘÍPRAVA STANOVIŠTĚ PRO VÝSEV NOVÝCH TRÁVNÍKŮ </t>
  </si>
  <si>
    <t>ornice (432 m2 x 0,05 m = 21,6 m3, tzn. 16,2 t)</t>
  </si>
  <si>
    <t>VI. VÝSADBA STROMŮ</t>
  </si>
  <si>
    <t xml:space="preserve">Jamky pro výsadbu s výměnou 50 % půdy zeminy tř 1 až 4 obj přes 0,4 do 1 m3 v rovině a svahu do 1:5 </t>
  </si>
  <si>
    <t>Výsadba dřeviny s balem D přes 0,6 do 0,8 m do jamky se zalitím v rovině a svahu do 1:5</t>
  </si>
  <si>
    <t>Zhotovení nátěru kmene ochrannou barvou Arbo Flex před poškozením teplem nebo mrazem (očištění kmene, základový nátěr a ochranný nátěr)</t>
  </si>
  <si>
    <t>Základový nátěr ARBO FLEX LX60 (0,15 kg / ks)</t>
  </si>
  <si>
    <t>Ochranný nátěr ARBO FLEX7 PLUS (0,35 kg / ks)</t>
  </si>
  <si>
    <r>
      <t xml:space="preserve">Koelreuteria paniculata </t>
    </r>
    <r>
      <rPr>
        <sz val="10"/>
        <rFont val="Arial"/>
        <family val="2"/>
        <charset val="238"/>
      </rPr>
      <t>(svitel latnatý), vel. Vk 2xp, OK 14-16 cm, bal</t>
    </r>
  </si>
  <si>
    <r>
      <rPr>
        <i/>
        <sz val="10"/>
        <rFont val="Arial"/>
        <family val="2"/>
        <charset val="238"/>
      </rPr>
      <t>Liriodendron tulipifera</t>
    </r>
    <r>
      <rPr>
        <sz val="10"/>
        <rFont val="Arial"/>
        <family val="2"/>
        <charset val="238"/>
      </rPr>
      <t xml:space="preserve"> (liliovník tulipánokvětý) vel. Vk 2xp, OK 14-16, bal</t>
    </r>
  </si>
  <si>
    <r>
      <rPr>
        <i/>
        <sz val="10"/>
        <rFont val="Arial"/>
        <family val="2"/>
        <charset val="238"/>
      </rPr>
      <t>Platanus acerifolia</t>
    </r>
    <r>
      <rPr>
        <sz val="10"/>
        <rFont val="Arial"/>
        <family val="2"/>
        <charset val="238"/>
      </rPr>
      <t xml:space="preserve"> (platan javorolistý) vel. Vk 2xp, OK 14-16 cm, bal</t>
    </r>
  </si>
  <si>
    <t>VII. VÝSADBA KEŘŮ</t>
  </si>
  <si>
    <t xml:space="preserve">Jamky pro výsadbu s výměnou 100 % půdy zeminy tř 1 až 4 obj přes 0,4 do 1 m3 v rovině a svahu do 1:5 </t>
  </si>
  <si>
    <t>183101321</t>
  </si>
  <si>
    <t>vyvazovací popruh, POP 25 mm (2 m/ks)</t>
  </si>
  <si>
    <t>Jamky pro výsadbu s výměnou 50 % půdy zeminy tř 1 až 4 obj přes 0,02 do 0,05 m3 ve svahu přes 1:5 do 1:2</t>
  </si>
  <si>
    <t>183102213</t>
  </si>
  <si>
    <r>
      <t xml:space="preserve">Syringa microphylla ´Superba´ </t>
    </r>
    <r>
      <rPr>
        <sz val="10"/>
        <rFont val="Arial"/>
        <family val="2"/>
        <charset val="238"/>
      </rPr>
      <t>(šeřík malolistý), vel. 60-80, ko 2l</t>
    </r>
  </si>
  <si>
    <r>
      <t xml:space="preserve">Photinia villosa </t>
    </r>
    <r>
      <rPr>
        <sz val="10"/>
        <rFont val="Arial"/>
        <family val="2"/>
        <charset val="238"/>
      </rPr>
      <t>(blýskalka chlupatá), vel. 60-80, ko 2l</t>
    </r>
  </si>
  <si>
    <r>
      <t xml:space="preserve">Prunus triloba ´Multiplex´ </t>
    </r>
    <r>
      <rPr>
        <sz val="10"/>
        <rFont val="Arial"/>
        <family val="2"/>
        <charset val="238"/>
      </rPr>
      <t>(mandloň trojlaločná), vel. 60-80, ko 2l</t>
    </r>
  </si>
  <si>
    <r>
      <t xml:space="preserve">Taxus baccata </t>
    </r>
    <r>
      <rPr>
        <sz val="10"/>
        <rFont val="Arial"/>
        <family val="2"/>
        <charset val="238"/>
      </rPr>
      <t>(tis červený), vel. 60-80, ko 2l</t>
    </r>
  </si>
  <si>
    <r>
      <t xml:space="preserve">Deutzia gracilis </t>
    </r>
    <r>
      <rPr>
        <sz val="10"/>
        <rFont val="Arial"/>
        <family val="2"/>
        <charset val="238"/>
      </rPr>
      <t>(trojpuk něžný), vel. 20-40, ko 1l</t>
    </r>
  </si>
  <si>
    <r>
      <t xml:space="preserve">Potentilla fruticosa </t>
    </r>
    <r>
      <rPr>
        <sz val="10"/>
        <rFont val="Arial"/>
        <family val="2"/>
        <charset val="238"/>
      </rPr>
      <t>(mochna křovitá), vel. 20-40, ko 1l</t>
    </r>
  </si>
  <si>
    <r>
      <t xml:space="preserve">Spiraea betulifolia </t>
    </r>
    <r>
      <rPr>
        <sz val="10"/>
        <rFont val="Arial"/>
        <family val="2"/>
        <charset val="238"/>
      </rPr>
      <t>(tavolník břízolistý), vel. 20-40, ko 1l</t>
    </r>
  </si>
  <si>
    <r>
      <t xml:space="preserve">Stephanandra incisa ´Crispa´ </t>
    </r>
    <r>
      <rPr>
        <sz val="10"/>
        <rFont val="Arial"/>
        <family val="2"/>
        <charset val="238"/>
      </rPr>
      <t>(korunatka klaná), vel. 20-40, ko 1l</t>
    </r>
  </si>
  <si>
    <r>
      <t xml:space="preserve">Swida ´Midwinter Fire´ </t>
    </r>
    <r>
      <rPr>
        <sz val="10"/>
        <rFont val="Arial"/>
        <family val="2"/>
        <charset val="238"/>
      </rPr>
      <t>(svída), vel. 20-40, ko 1l</t>
    </r>
  </si>
  <si>
    <r>
      <t xml:space="preserve">Hydrangea paniculata ´Confetti´ </t>
    </r>
    <r>
      <rPr>
        <sz val="10"/>
        <rFont val="Arial"/>
        <family val="2"/>
        <charset val="238"/>
      </rPr>
      <t>(hortenzie latnatá), vel. 40-60, ko 1,5-2l</t>
    </r>
  </si>
  <si>
    <r>
      <t xml:space="preserve">Paeonia sufruticosa ´Lavender´ </t>
    </r>
    <r>
      <rPr>
        <sz val="10"/>
        <rFont val="Arial"/>
        <family val="2"/>
        <charset val="238"/>
      </rPr>
      <t>(pivoňka křovitá, výška 1,5 m, růžová - lila), vel. 40-60, ko 1,5-2l</t>
    </r>
  </si>
  <si>
    <r>
      <t xml:space="preserve">Rhododendron ´Brigitte´ </t>
    </r>
    <r>
      <rPr>
        <sz val="10"/>
        <rFont val="Arial"/>
        <family val="2"/>
        <charset val="238"/>
      </rPr>
      <t>(pěnišník, výška 1,5 m, sv. růžová + žlutý střed), vel. 40-60, ko 1,5-2l</t>
    </r>
  </si>
  <si>
    <r>
      <t xml:space="preserve">Forsythia x intermedia </t>
    </r>
    <r>
      <rPr>
        <sz val="10"/>
        <rFont val="Arial"/>
        <family val="2"/>
        <charset val="238"/>
      </rPr>
      <t>(zlatice prostřední),  vel. 60-80, ko 2l</t>
    </r>
  </si>
  <si>
    <r>
      <t xml:space="preserve">Rhododendron ´Catawbiense Album´ </t>
    </r>
    <r>
      <rPr>
        <sz val="10"/>
        <rFont val="Arial"/>
        <family val="2"/>
        <charset val="238"/>
      </rPr>
      <t>(pěnišník, výška 2,5 m, bílá - sv. růžová), vel. 60-80, ko 2l</t>
    </r>
  </si>
  <si>
    <r>
      <t xml:space="preserve">Rhododendron ´Catawbiense Grandiflorum´ </t>
    </r>
    <r>
      <rPr>
        <sz val="10"/>
        <rFont val="Arial"/>
        <family val="2"/>
        <charset val="238"/>
      </rPr>
      <t>(pěnišník, výška 2,5 m, fialová), vel. 60-80, ko 2l</t>
    </r>
  </si>
  <si>
    <r>
      <t xml:space="preserve">Rhododendron ´Cheer´ </t>
    </r>
    <r>
      <rPr>
        <sz val="10"/>
        <rFont val="Arial"/>
        <family val="2"/>
        <charset val="238"/>
      </rPr>
      <t>(pěnišník, výška 1,5 m, sv. růžová), vel. 40-60, ko 1,5-2l</t>
    </r>
  </si>
  <si>
    <r>
      <t xml:space="preserve">Rhododendron ´Cosmopolitan´ </t>
    </r>
    <r>
      <rPr>
        <sz val="10"/>
        <rFont val="Arial"/>
        <family val="2"/>
        <charset val="238"/>
      </rPr>
      <t>(pěnišník, výška 1,5 m, růžová + tmavý střed), vel. 40-60, ko 1,5-2l</t>
    </r>
  </si>
  <si>
    <r>
      <t xml:space="preserve">Rhododendron ´Cunninghams White´ </t>
    </r>
    <r>
      <rPr>
        <sz val="10"/>
        <rFont val="Arial"/>
        <family val="2"/>
        <charset val="238"/>
      </rPr>
      <t>(pěnišník, výška 2,5 m, bílá), vel. 60-80, ko 2l</t>
    </r>
  </si>
  <si>
    <r>
      <t xml:space="preserve">Rhododendron ´Ehrengold´ </t>
    </r>
    <r>
      <rPr>
        <sz val="10"/>
        <rFont val="Arial"/>
        <family val="2"/>
        <charset val="238"/>
      </rPr>
      <t>(pěnišník, výška 1,5 m, smetanová - sv. žlutá),  vel. 40-60, ko 1,5-2l</t>
    </r>
  </si>
  <si>
    <r>
      <t xml:space="preserve">Rhododendron ´Eskimo´ </t>
    </r>
    <r>
      <rPr>
        <sz val="10"/>
        <rFont val="Arial"/>
        <family val="2"/>
        <charset val="238"/>
      </rPr>
      <t>(pěnišník, výška 2 m, bílá + sv. růžový střed),  vel. 60-80, ko 2l</t>
    </r>
  </si>
  <si>
    <r>
      <t xml:space="preserve">Rhododendron ´Nova Zembla´ </t>
    </r>
    <r>
      <rPr>
        <sz val="10"/>
        <rFont val="Arial"/>
        <family val="2"/>
        <charset val="238"/>
      </rPr>
      <t>(pěnišník, výška 2,5 m, sytě růžová),  vel. 60-80, ko 2l</t>
    </r>
  </si>
  <si>
    <r>
      <t xml:space="preserve">Rhododendron ´Virginiana Richards´ </t>
    </r>
    <r>
      <rPr>
        <sz val="10"/>
        <rFont val="Arial"/>
        <family val="2"/>
        <charset val="238"/>
      </rPr>
      <t>(pěnišník, výška 2 m, sv. růžová - lososová),  vel. 60-80, ko 2l</t>
    </r>
  </si>
  <si>
    <t>Výsadba dřeviny s balem D do 0,1 m do jamky se zalitím v rovině a svahu do 1:5</t>
  </si>
  <si>
    <t>184102110</t>
  </si>
  <si>
    <t>Výsadba dřeviny s balem D přes 0,1 do 0,2 m do jamky se zalitím v rovině a svahu do 1:5</t>
  </si>
  <si>
    <t>184102111</t>
  </si>
  <si>
    <t>Výsadba dřeviny s balem D přes 0,1 do 0,2 m do jamky se zalitím ve svahu přes 1:5 do 1:2</t>
  </si>
  <si>
    <t>184102121</t>
  </si>
  <si>
    <t xml:space="preserve">Mulčování rostlin kůrou tl přes 0,1 do 0,15 m v rovině a svahu do 1:5 </t>
  </si>
  <si>
    <t>zahradní substrát pro výsadbu kyselý (pro pěnišníky, hortenzie a pivoňky)</t>
  </si>
  <si>
    <t>VIII. VÝSADBA TRVALEK, OKRASNÝCH TRAVIN A KAPRADIN</t>
  </si>
  <si>
    <t>IX. VÝSADBA CIBULOVIN</t>
  </si>
  <si>
    <t>specifikace rostlinného materiálu - trvalky, okrasné traviny a kapradiny</t>
  </si>
  <si>
    <r>
      <t xml:space="preserve">Aster cordifolius 'Little Carlow'  </t>
    </r>
    <r>
      <rPr>
        <sz val="10"/>
        <rFont val="Arial"/>
        <family val="2"/>
        <charset val="238"/>
      </rPr>
      <t>(hvězdnice srdcolistá), K9</t>
    </r>
  </si>
  <si>
    <r>
      <t xml:space="preserve">Aster ericoides 'Blue Wonder' </t>
    </r>
    <r>
      <rPr>
        <sz val="10"/>
        <rFont val="Arial"/>
        <family val="2"/>
        <charset val="238"/>
      </rPr>
      <t>(hvězdnice vřesovcová), K9</t>
    </r>
  </si>
  <si>
    <r>
      <t xml:space="preserve">Deschampsia caespitosa </t>
    </r>
    <r>
      <rPr>
        <sz val="10"/>
        <rFont val="Arial"/>
        <family val="2"/>
        <charset val="238"/>
      </rPr>
      <t>(metlice trsnatá), K9</t>
    </r>
  </si>
  <si>
    <r>
      <t xml:space="preserve">Echinops ritro </t>
    </r>
    <r>
      <rPr>
        <sz val="10"/>
        <rFont val="Arial"/>
        <family val="2"/>
        <charset val="238"/>
      </rPr>
      <t>(bělotrn modrý), K9</t>
    </r>
  </si>
  <si>
    <r>
      <t xml:space="preserve">Panicum virgatum </t>
    </r>
    <r>
      <rPr>
        <sz val="10"/>
        <rFont val="Arial"/>
        <family val="2"/>
        <charset val="238"/>
      </rPr>
      <t>(proso prutnaté), K9</t>
    </r>
  </si>
  <si>
    <r>
      <t xml:space="preserve">Rudbeckia fulgida ´Goldsturm´ </t>
    </r>
    <r>
      <rPr>
        <sz val="10"/>
        <rFont val="Arial"/>
        <family val="2"/>
        <charset val="238"/>
      </rPr>
      <t>(třapatka zářivá), K9</t>
    </r>
  </si>
  <si>
    <r>
      <t xml:space="preserve">Salvia nemorosa ´Caradonna´ </t>
    </r>
    <r>
      <rPr>
        <sz val="10"/>
        <rFont val="Arial"/>
        <family val="2"/>
        <charset val="238"/>
      </rPr>
      <t>(šalvěj hajní), K9</t>
    </r>
  </si>
  <si>
    <r>
      <t xml:space="preserve">Sedum telephium ´Herbstfreude´ </t>
    </r>
    <r>
      <rPr>
        <sz val="10"/>
        <rFont val="Arial"/>
        <family val="2"/>
        <charset val="238"/>
      </rPr>
      <t>(rozchodník), K9</t>
    </r>
  </si>
  <si>
    <r>
      <t>Pennisetum alopecuroides</t>
    </r>
    <r>
      <rPr>
        <sz val="10"/>
        <rFont val="Arial"/>
        <family val="2"/>
        <charset val="238"/>
      </rPr>
      <t>(dochan psárkovitý), K9</t>
    </r>
  </si>
  <si>
    <r>
      <t xml:space="preserve">Anemone hupehensis </t>
    </r>
    <r>
      <rPr>
        <sz val="10"/>
        <rFont val="Arial"/>
        <family val="2"/>
        <charset val="238"/>
      </rPr>
      <t>(sasanka hupejská), K9</t>
    </r>
  </si>
  <si>
    <r>
      <t xml:space="preserve">Alchemilla mollis </t>
    </r>
    <r>
      <rPr>
        <sz val="10"/>
        <rFont val="Arial"/>
        <family val="2"/>
        <charset val="238"/>
      </rPr>
      <t>(kontryhel měkký), K9</t>
    </r>
  </si>
  <si>
    <r>
      <t xml:space="preserve">Aquilegia vulgaris cv. </t>
    </r>
    <r>
      <rPr>
        <sz val="10"/>
        <rFont val="Arial"/>
        <family val="2"/>
        <charset val="238"/>
      </rPr>
      <t>(orlíček obecný: výška 0,8 - 1 m, mix bílý a modrý květ), K9</t>
    </r>
  </si>
  <si>
    <r>
      <t xml:space="preserve">Astilbe x arendisii ´Cattleya´ </t>
    </r>
    <r>
      <rPr>
        <sz val="10"/>
        <rFont val="Arial"/>
        <family val="2"/>
        <charset val="238"/>
      </rPr>
      <t>(čechrava Arendsova: výška 1 m, růžový květ), K9</t>
    </r>
  </si>
  <si>
    <r>
      <t xml:space="preserve">Bergenia cordifolia </t>
    </r>
    <r>
      <rPr>
        <sz val="10"/>
        <rFont val="Arial"/>
        <family val="2"/>
        <charset val="238"/>
      </rPr>
      <t>(bergénie tučnolistá), K9</t>
    </r>
  </si>
  <si>
    <r>
      <t xml:space="preserve">Brunnera macrophylla </t>
    </r>
    <r>
      <rPr>
        <sz val="10"/>
        <rFont val="Arial"/>
        <family val="2"/>
        <charset val="238"/>
      </rPr>
      <t>(poměnkovec velkolistý), K9</t>
    </r>
  </si>
  <si>
    <r>
      <t xml:space="preserve">Cornus canadensis </t>
    </r>
    <r>
      <rPr>
        <sz val="10"/>
        <rFont val="Arial"/>
        <family val="2"/>
        <charset val="238"/>
      </rPr>
      <t>(svída kanadská), K9</t>
    </r>
  </si>
  <si>
    <r>
      <t xml:space="preserve">Dicentra spectabilis </t>
    </r>
    <r>
      <rPr>
        <sz val="10"/>
        <rFont val="Arial"/>
        <family val="2"/>
        <charset val="238"/>
      </rPr>
      <t>(srdcovka nádherná), K9</t>
    </r>
  </si>
  <si>
    <r>
      <t xml:space="preserve">Epimedium versicolor ´Sulphureum´ </t>
    </r>
    <r>
      <rPr>
        <sz val="10"/>
        <rFont val="Arial"/>
        <family val="2"/>
        <charset val="238"/>
      </rPr>
      <t>(škornice pestrobarevná: výška 0,5 m, žlutý květ), K9</t>
    </r>
  </si>
  <si>
    <r>
      <t xml:space="preserve">Geranium macrorrhizum </t>
    </r>
    <r>
      <rPr>
        <sz val="10"/>
        <rFont val="Arial"/>
        <family val="2"/>
        <charset val="238"/>
      </rPr>
      <t>(kakost oddenkatý), K9</t>
    </r>
  </si>
  <si>
    <r>
      <t xml:space="preserve">Hosta ´Big Daddy´ </t>
    </r>
    <r>
      <rPr>
        <sz val="10"/>
        <rFont val="Arial"/>
        <family val="2"/>
        <charset val="238"/>
      </rPr>
      <t>(bohyška: výška 0,6 m, bílý květ, modrý úzší list), K9</t>
    </r>
  </si>
  <si>
    <r>
      <t xml:space="preserve">Hemerocallis minor </t>
    </r>
    <r>
      <rPr>
        <sz val="10"/>
        <rFont val="Arial"/>
        <family val="2"/>
        <charset val="238"/>
      </rPr>
      <t>(denivka menší: výška 0,5 m, žlutý květ), K9</t>
    </r>
  </si>
  <si>
    <r>
      <t xml:space="preserve">Helleborus niger </t>
    </r>
    <r>
      <rPr>
        <sz val="10"/>
        <rFont val="Arial"/>
        <family val="2"/>
        <charset val="238"/>
      </rPr>
      <t>(čemeřice černá), K9</t>
    </r>
  </si>
  <si>
    <r>
      <t xml:space="preserve">Hosta ´Patriot´ </t>
    </r>
    <r>
      <rPr>
        <sz val="10"/>
        <rFont val="Arial"/>
        <family val="2"/>
        <charset val="238"/>
      </rPr>
      <t>(bohyška: výška 0,5 m, fialový květ, bílý okraj listu), K9</t>
    </r>
  </si>
  <si>
    <r>
      <t xml:space="preserve">Hosta sieboldiana </t>
    </r>
    <r>
      <rPr>
        <sz val="10"/>
        <rFont val="Arial"/>
        <family val="2"/>
        <charset val="238"/>
      </rPr>
      <t>(bohyška sivá), K9</t>
    </r>
  </si>
  <si>
    <r>
      <t xml:space="preserve">Meconopsis betonicifolia </t>
    </r>
    <r>
      <rPr>
        <sz val="10"/>
        <rFont val="Arial"/>
        <family val="2"/>
        <charset val="238"/>
      </rPr>
      <t>(mákovník bukvicolistý: výška 0,8 m, modrý květ), K9</t>
    </r>
  </si>
  <si>
    <r>
      <t xml:space="preserve">Polygonatum multiflorum </t>
    </r>
    <r>
      <rPr>
        <sz val="10"/>
        <rFont val="Arial"/>
        <family val="2"/>
        <charset val="238"/>
      </rPr>
      <t>(kokořík mnohokvětý), K9</t>
    </r>
  </si>
  <si>
    <r>
      <t xml:space="preserve">Matteuccia struthiopteris </t>
    </r>
    <r>
      <rPr>
        <sz val="10"/>
        <rFont val="Arial"/>
        <family val="2"/>
        <charset val="238"/>
      </rPr>
      <t>(pérovník pštrosí), K9</t>
    </r>
  </si>
  <si>
    <r>
      <t xml:space="preserve">Osmunda regalis </t>
    </r>
    <r>
      <rPr>
        <sz val="10"/>
        <rFont val="Arial"/>
        <family val="2"/>
        <charset val="238"/>
      </rPr>
      <t>(podezřeň královská), K9</t>
    </r>
  </si>
  <si>
    <r>
      <t xml:space="preserve">Allium ´Gladiator´ </t>
    </r>
    <r>
      <rPr>
        <sz val="10"/>
        <rFont val="Arial"/>
        <family val="2"/>
        <charset val="238"/>
      </rPr>
      <t>(česnek – fialový květ, výška 100-120 cm )</t>
    </r>
  </si>
  <si>
    <r>
      <t xml:space="preserve">Allium ´Mount Everest´ </t>
    </r>
    <r>
      <rPr>
        <sz val="10"/>
        <rFont val="Arial"/>
        <family val="2"/>
        <charset val="238"/>
      </rPr>
      <t>(česnek – bílý květ, výška 90-100 cm )</t>
    </r>
  </si>
  <si>
    <r>
      <t xml:space="preserve">Allium ´Purple Sensation´ </t>
    </r>
    <r>
      <rPr>
        <sz val="10"/>
        <rFont val="Arial"/>
        <family val="2"/>
        <charset val="238"/>
      </rPr>
      <t>(česnek – lila květ, výška 80 cm )</t>
    </r>
  </si>
  <si>
    <r>
      <t xml:space="preserve">Crocus tommasinianus </t>
    </r>
    <r>
      <rPr>
        <sz val="10"/>
        <rFont val="Arial"/>
        <family val="2"/>
        <charset val="238"/>
      </rPr>
      <t>(šafrán Tommasiniho - mix světle a tmavě fialových odstínů)</t>
    </r>
  </si>
  <si>
    <r>
      <t xml:space="preserve">Narcissus ´Geranium´  </t>
    </r>
    <r>
      <rPr>
        <sz val="10"/>
        <rFont val="Arial"/>
        <family val="2"/>
        <charset val="238"/>
      </rPr>
      <t>(narcis – vícekvětý, bílý květ se žlutým až oranžovým středem a červeným lemem, výška 35 cm )</t>
    </r>
  </si>
  <si>
    <r>
      <t xml:space="preserve">Narcissus ´Jetfire´  </t>
    </r>
    <r>
      <rPr>
        <sz val="10"/>
        <rFont val="Arial"/>
        <family val="2"/>
        <charset val="238"/>
      </rPr>
      <t>(narcis – žlutý květ s oranžovým středem, výška 30 cm)</t>
    </r>
  </si>
  <si>
    <r>
      <t xml:space="preserve">Narcissus poeticus ´Recurvus´ </t>
    </r>
    <r>
      <rPr>
        <sz val="10"/>
        <rFont val="Arial"/>
        <family val="2"/>
        <charset val="238"/>
      </rPr>
      <t>(narcis - bílý květ, červená korunka, výška 40 cm )</t>
    </r>
  </si>
  <si>
    <r>
      <t>Zalití rostlin vodou plocha přes 20 m2  - zalití ploch – 20l/m</t>
    </r>
    <r>
      <rPr>
        <vertAlign val="superscript"/>
        <sz val="10"/>
        <rFont val="Arial"/>
        <family val="2"/>
        <charset val="238"/>
      </rPr>
      <t>2</t>
    </r>
  </si>
  <si>
    <t>parková směs pro založení nového trávníku (VV-16/1 nebo VV-20  - fa Agrostis) 30g/m2</t>
  </si>
  <si>
    <t xml:space="preserve">Založení trávníku parkového výsevem v rovině nebo na svahu do 1:5, s pokosením a odvozem odpadu do 20km </t>
  </si>
  <si>
    <t>Uválcování trávníku</t>
  </si>
  <si>
    <t>X. VÝSEV PARKOVÉHO TRÁVNÍKU</t>
  </si>
  <si>
    <r>
      <t>Zalití ploch – 20l/m</t>
    </r>
    <r>
      <rPr>
        <vertAlign val="superscript"/>
        <sz val="10"/>
        <rFont val="Arial"/>
        <family val="2"/>
        <charset val="238"/>
      </rPr>
      <t>2</t>
    </r>
  </si>
  <si>
    <t>183211322</t>
  </si>
  <si>
    <r>
      <t xml:space="preserve">Rodgersia podophylla </t>
    </r>
    <r>
      <rPr>
        <sz val="10"/>
        <rFont val="Arial"/>
        <family val="2"/>
        <charset val="238"/>
      </rPr>
      <t>(rodgersie stopkolistá), K12</t>
    </r>
  </si>
  <si>
    <t>Hloubení jamek bez výměny půdy zeminy tř 1 až 4 obj přes 0,005 do 0,01 m3 v rovině a svahu do 1:5</t>
  </si>
  <si>
    <t>Výsadba květin krytokořenných průměru kontejneru přes 80 do 120 mm</t>
  </si>
  <si>
    <t>Mulčování výsadby při tl. mulče do 100 mm (mulčovací kůra)</t>
  </si>
  <si>
    <t>Podzemní ukotvení kmene dřevin do volné zeminy tř. 1 až 4 obvodu kmene do 250 mm</t>
  </si>
  <si>
    <t>sada pro podzemní kotvení stromu za kořenový bal do volné zeminy z biologicky rozložitelných materiálů obvodu kmene do 350mm výšky kmene do 6m</t>
  </si>
  <si>
    <t>sada</t>
  </si>
  <si>
    <t>67581000</t>
  </si>
  <si>
    <r>
      <t xml:space="preserve">Lonicera nitida </t>
    </r>
    <r>
      <rPr>
        <sz val="10"/>
        <rFont val="Arial"/>
        <family val="2"/>
        <charset val="238"/>
      </rPr>
      <t>(zimolez lesklý),  vel. 40-60, ko 1,5-2l</t>
    </r>
  </si>
  <si>
    <r>
      <t xml:space="preserve">Lonicera pileata </t>
    </r>
    <r>
      <rPr>
        <sz val="10"/>
        <rFont val="Arial"/>
        <family val="2"/>
        <charset val="238"/>
      </rPr>
      <t>(zimolez kloboukatý),  vel. 20-40, ko 1l</t>
    </r>
  </si>
  <si>
    <r>
      <t>Spiraea japonica ´Shirobana´</t>
    </r>
    <r>
      <rPr>
        <sz val="10"/>
        <rFont val="Arial"/>
        <family val="2"/>
        <charset val="238"/>
      </rPr>
      <t>(tavolník japonský), vel. 40-60, ko 1l</t>
    </r>
  </si>
  <si>
    <t>IV. PŘÍPRAVA STANOVIŠTĚ PRO ZÁHONY (VÝSADBY KEŘŮ, TRVALEK, OKRASNÝCH TRAVIN)</t>
  </si>
  <si>
    <t>183106613</t>
  </si>
  <si>
    <t>m</t>
  </si>
  <si>
    <t>instalace protikořenové bariéry do 1000 mm hloubky (kolem výsadbových jam svitelů - 5 m / ks)</t>
  </si>
  <si>
    <t>protikořenová bariéra RootControl, šíře 1 m</t>
  </si>
  <si>
    <t>183403253</t>
  </si>
  <si>
    <t>obdělání hrabáním v rovině nebo na svahu do 1:2</t>
  </si>
  <si>
    <t>801 REVITALIZACE ZELENĚ - 1. ETAPA</t>
  </si>
  <si>
    <r>
      <t xml:space="preserve">Campanula glomerata ´Speciosa´ </t>
    </r>
    <r>
      <rPr>
        <sz val="10"/>
        <rFont val="Arial"/>
        <family val="2"/>
        <charset val="238"/>
      </rPr>
      <t>(zvonek klubkatý), K9</t>
    </r>
  </si>
  <si>
    <t>Pro kalkulaci  byl použit Katalog popisu a směrných cen stavebních prací ÚRS.</t>
  </si>
  <si>
    <t>SLEPÝ ROZPOČET - VÝKAZ VÝMĚR K 14.3.2025</t>
  </si>
  <si>
    <t>Uchazeč: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</si>
</sst>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&quot; Kč&quot;"/>
    <numFmt numFmtId="165" formatCode="#,##0.00&quot; Kč &quot;;\-#,##0.00&quot; Kč &quot;;&quot; -&quot;#&quot; Kč &quot;;@\ "/>
    <numFmt numFmtId="166" formatCode="0.0"/>
    <numFmt numFmtId="167" formatCode="0.0000"/>
    <numFmt numFmtId="168" formatCode="#,##0.00&quot;      &quot;;\-#,##0.00&quot;      &quot;;&quot; -&quot;#&quot;      &quot;;@\ "/>
    <numFmt numFmtId="169" formatCode="0.000"/>
    <numFmt numFmtId="170" formatCode="#,##0.00\ &quot;Kč&quot;"/>
    <numFmt numFmtId="171" formatCode="_(&quot;$&quot;* #,##0.00_);_(&quot;$&quot;* \(#,##0.00\);_(&quot;$&quot;* &quot;-&quot;??_);_(@_)"/>
  </numFmts>
  <fonts count="32" x14ac:knownFonts="1"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b/>
      <u/>
      <sz val="10"/>
      <name val="Arial"/>
      <family val="2"/>
      <charset val="238"/>
    </font>
    <font>
      <i/>
      <u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indexed="10"/>
      <name val="Arial"/>
      <family val="2"/>
      <charset val="238"/>
    </font>
    <font>
      <u/>
      <sz val="10"/>
      <color indexed="8"/>
      <name val="Arial"/>
      <family val="2"/>
      <charset val="238"/>
    </font>
    <font>
      <sz val="10"/>
      <color indexed="49"/>
      <name val="Arial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</font>
    <font>
      <u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b/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ahoma"/>
      <family val="2"/>
      <charset val="238"/>
    </font>
    <font>
      <sz val="10"/>
      <color rgb="FF7030A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165" fontId="2" fillId="0" borderId="0" applyFill="0" applyBorder="0" applyAlignment="0" applyProtection="0"/>
    <xf numFmtId="171" fontId="17" fillId="0" borderId="0" applyFont="0" applyFill="0" applyBorder="0" applyAlignment="0" applyProtection="0"/>
    <xf numFmtId="0" fontId="18" fillId="0" borderId="0" applyAlignment="0">
      <alignment vertical="top" wrapText="1"/>
      <protection locked="0"/>
    </xf>
    <xf numFmtId="0" fontId="17" fillId="0" borderId="0"/>
    <xf numFmtId="0" fontId="24" fillId="0" borderId="0"/>
    <xf numFmtId="0" fontId="26" fillId="0" borderId="0"/>
  </cellStyleXfs>
  <cellXfs count="217">
    <xf numFmtId="0" fontId="0" fillId="0" borderId="0" xfId="0"/>
    <xf numFmtId="49" fontId="0" fillId="0" borderId="0" xfId="0" applyNumberFormat="1" applyFont="1" applyFill="1" applyAlignment="1"/>
    <xf numFmtId="49" fontId="8" fillId="0" borderId="1" xfId="0" applyNumberFormat="1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center" wrapText="1" shrinkToFit="1"/>
    </xf>
    <xf numFmtId="16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 shrinkToFit="1"/>
    </xf>
    <xf numFmtId="164" fontId="0" fillId="0" borderId="0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horizontal="center" wrapText="1"/>
    </xf>
    <xf numFmtId="9" fontId="8" fillId="0" borderId="0" xfId="0" applyNumberFormat="1" applyFont="1" applyFill="1" applyBorder="1" applyAlignment="1" applyProtection="1">
      <alignment horizontal="center"/>
    </xf>
    <xf numFmtId="49" fontId="8" fillId="0" borderId="0" xfId="0" applyNumberFormat="1" applyFont="1" applyFill="1" applyBorder="1" applyAlignment="1" applyProtection="1"/>
    <xf numFmtId="3" fontId="19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164" fontId="19" fillId="0" borderId="0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Fill="1" applyAlignment="1">
      <alignment horizontal="left"/>
    </xf>
    <xf numFmtId="164" fontId="8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8" fillId="0" borderId="1" xfId="0" applyNumberFormat="1" applyFont="1" applyFill="1" applyBorder="1" applyAlignment="1" applyProtection="1">
      <alignment horizontal="center"/>
    </xf>
    <xf numFmtId="170" fontId="19" fillId="0" borderId="0" xfId="0" applyNumberFormat="1" applyFont="1" applyFill="1" applyBorder="1" applyAlignment="1"/>
    <xf numFmtId="49" fontId="19" fillId="0" borderId="0" xfId="0" applyNumberFormat="1" applyFont="1" applyFill="1" applyBorder="1" applyAlignment="1" applyProtection="1">
      <alignment wrapText="1"/>
      <protection locked="0"/>
    </xf>
    <xf numFmtId="0" fontId="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Alignment="1"/>
    <xf numFmtId="0" fontId="19" fillId="0" borderId="0" xfId="0" applyFont="1" applyFill="1" applyAlignment="1">
      <alignment wrapText="1"/>
    </xf>
    <xf numFmtId="165" fontId="22" fillId="0" borderId="0" xfId="2" applyFont="1" applyFill="1" applyBorder="1" applyAlignment="1" applyProtection="1"/>
    <xf numFmtId="0" fontId="4" fillId="0" borderId="0" xfId="0" applyFont="1" applyFill="1" applyAlignment="1">
      <alignment horizontal="left" vertical="center"/>
    </xf>
    <xf numFmtId="49" fontId="0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vertical="center"/>
    </xf>
    <xf numFmtId="165" fontId="0" fillId="0" borderId="2" xfId="2" applyNumberFormat="1" applyFont="1" applyFill="1" applyBorder="1" applyAlignment="1" applyProtection="1"/>
    <xf numFmtId="49" fontId="4" fillId="0" borderId="0" xfId="0" applyNumberFormat="1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/>
    <xf numFmtId="164" fontId="19" fillId="0" borderId="0" xfId="0" applyNumberFormat="1" applyFont="1" applyFill="1" applyAlignment="1">
      <alignment horizontal="left" vertical="top"/>
    </xf>
    <xf numFmtId="49" fontId="19" fillId="0" borderId="0" xfId="0" applyNumberFormat="1" applyFont="1" applyFill="1" applyAlignment="1">
      <alignment vertical="top"/>
    </xf>
    <xf numFmtId="164" fontId="19" fillId="0" borderId="0" xfId="0" applyNumberFormat="1" applyFont="1" applyFill="1" applyAlignment="1">
      <alignment horizontal="right" vertical="top"/>
    </xf>
    <xf numFmtId="49" fontId="19" fillId="0" borderId="0" xfId="0" applyNumberFormat="1" applyFont="1" applyFill="1" applyAlignment="1">
      <alignment horizontal="left" vertical="top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7" fillId="2" borderId="0" xfId="0" applyFont="1" applyFill="1" applyAlignment="1"/>
    <xf numFmtId="1" fontId="7" fillId="2" borderId="0" xfId="0" applyNumberFormat="1" applyFont="1" applyFill="1" applyBorder="1" applyAlignment="1">
      <alignment horizontal="center"/>
    </xf>
    <xf numFmtId="0" fontId="19" fillId="2" borderId="0" xfId="0" applyFont="1" applyFill="1" applyAlignment="1"/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wrapText="1" shrinkToFit="1"/>
    </xf>
    <xf numFmtId="0" fontId="0" fillId="2" borderId="0" xfId="0" applyFont="1" applyFill="1" applyAlignment="1">
      <alignment horizontal="center" wrapText="1"/>
    </xf>
    <xf numFmtId="164" fontId="19" fillId="2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0" fontId="19" fillId="2" borderId="0" xfId="0" applyFont="1" applyFill="1" applyBorder="1" applyAlignment="1"/>
    <xf numFmtId="164" fontId="19" fillId="2" borderId="0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center"/>
    </xf>
    <xf numFmtId="1" fontId="7" fillId="2" borderId="0" xfId="0" applyNumberFormat="1" applyFont="1" applyFill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0" borderId="0" xfId="6" applyFont="1" applyFill="1" applyBorder="1" applyAlignment="1">
      <alignment wrapText="1"/>
    </xf>
    <xf numFmtId="165" fontId="23" fillId="0" borderId="0" xfId="2" applyFont="1" applyFill="1" applyBorder="1" applyAlignment="1" applyProtection="1"/>
    <xf numFmtId="164" fontId="23" fillId="0" borderId="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left" wrapText="1" shrinkToFit="1"/>
    </xf>
    <xf numFmtId="0" fontId="29" fillId="0" borderId="1" xfId="0" applyFont="1" applyFill="1" applyBorder="1"/>
    <xf numFmtId="49" fontId="0" fillId="0" borderId="0" xfId="0" applyNumberFormat="1" applyFont="1" applyFill="1" applyBorder="1" applyAlignment="1" applyProtection="1">
      <alignment wrapText="1" shrinkToFit="1"/>
    </xf>
    <xf numFmtId="1" fontId="8" fillId="0" borderId="0" xfId="0" applyNumberFormat="1" applyFont="1" applyFill="1" applyBorder="1" applyAlignment="1">
      <alignment horizontal="center"/>
    </xf>
    <xf numFmtId="170" fontId="19" fillId="0" borderId="0" xfId="0" applyNumberFormat="1" applyFont="1" applyFill="1" applyBorder="1" applyAlignment="1">
      <alignment horizontal="left"/>
    </xf>
    <xf numFmtId="164" fontId="19" fillId="0" borderId="0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left" wrapText="1" shrinkToFit="1"/>
    </xf>
    <xf numFmtId="2" fontId="3" fillId="0" borderId="1" xfId="0" applyNumberFormat="1" applyFont="1" applyFill="1" applyBorder="1" applyAlignment="1">
      <alignment horizontal="center"/>
    </xf>
    <xf numFmtId="49" fontId="20" fillId="0" borderId="0" xfId="0" applyNumberFormat="1" applyFont="1" applyFill="1" applyBorder="1" applyAlignment="1" applyProtection="1"/>
    <xf numFmtId="49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wrapText="1" shrinkToFit="1"/>
    </xf>
    <xf numFmtId="167" fontId="0" fillId="0" borderId="1" xfId="2" applyNumberFormat="1" applyFont="1" applyFill="1" applyBorder="1" applyAlignment="1" applyProtection="1">
      <alignment horizontal="center"/>
    </xf>
    <xf numFmtId="49" fontId="27" fillId="0" borderId="0" xfId="0" applyNumberFormat="1" applyFont="1" applyFill="1" applyBorder="1" applyAlignment="1" applyProtection="1">
      <alignment horizontal="center"/>
    </xf>
    <xf numFmtId="1" fontId="28" fillId="0" borderId="0" xfId="0" applyNumberFormat="1" applyFont="1" applyFill="1" applyBorder="1" applyAlignment="1" applyProtection="1">
      <alignment horizontal="center"/>
    </xf>
    <xf numFmtId="164" fontId="27" fillId="0" borderId="0" xfId="2" applyNumberFormat="1" applyFont="1" applyFill="1" applyBorder="1" applyAlignment="1" applyProtection="1">
      <alignment horizontal="right"/>
    </xf>
    <xf numFmtId="165" fontId="27" fillId="0" borderId="0" xfId="2" applyNumberFormat="1" applyFont="1" applyFill="1" applyBorder="1" applyAlignment="1" applyProtection="1"/>
    <xf numFmtId="0" fontId="13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vertical="top" wrapText="1" shrinkToFit="1"/>
    </xf>
    <xf numFmtId="49" fontId="0" fillId="0" borderId="1" xfId="0" applyNumberFormat="1" applyFont="1" applyFill="1" applyBorder="1" applyAlignment="1" applyProtection="1">
      <alignment horizontal="center" vertical="top"/>
    </xf>
    <xf numFmtId="0" fontId="30" fillId="0" borderId="1" xfId="0" applyFont="1" applyFill="1" applyBorder="1" applyAlignment="1">
      <alignment horizontal="center" vertical="top"/>
    </xf>
    <xf numFmtId="1" fontId="8" fillId="0" borderId="0" xfId="0" applyNumberFormat="1" applyFont="1" applyFill="1" applyBorder="1" applyAlignment="1" applyProtection="1">
      <alignment horizontal="center"/>
    </xf>
    <xf numFmtId="164" fontId="8" fillId="0" borderId="0" xfId="2" applyNumberFormat="1" applyFont="1" applyFill="1" applyBorder="1" applyAlignment="1" applyProtection="1">
      <alignment horizontal="right"/>
    </xf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horizontal="center"/>
    </xf>
    <xf numFmtId="3" fontId="0" fillId="0" borderId="0" xfId="0" applyNumberFormat="1" applyFont="1" applyFill="1" applyBorder="1" applyAlignment="1" applyProtection="1">
      <alignment horizontal="center"/>
    </xf>
    <xf numFmtId="49" fontId="8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165" fontId="0" fillId="0" borderId="1" xfId="2" applyNumberFormat="1" applyFont="1" applyFill="1" applyBorder="1" applyAlignment="1" applyProtection="1"/>
    <xf numFmtId="3" fontId="9" fillId="0" borderId="0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wrapText="1" shrinkToFit="1"/>
    </xf>
    <xf numFmtId="0" fontId="9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165" fontId="10" fillId="0" borderId="0" xfId="2" applyNumberFormat="1" applyFont="1" applyFill="1" applyBorder="1" applyAlignment="1" applyProtection="1"/>
    <xf numFmtId="165" fontId="9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0" fillId="0" borderId="0" xfId="0" applyNumberFormat="1" applyFont="1" applyFill="1" applyBorder="1" applyAlignment="1"/>
    <xf numFmtId="49" fontId="0" fillId="0" borderId="1" xfId="0" applyNumberFormat="1" applyFont="1" applyFill="1" applyBorder="1" applyAlignment="1" applyProtection="1">
      <alignment wrapText="1" shrinkToFit="1"/>
    </xf>
    <xf numFmtId="49" fontId="8" fillId="0" borderId="0" xfId="0" applyNumberFormat="1" applyFont="1" applyFill="1" applyBorder="1" applyAlignment="1" applyProtection="1">
      <alignment wrapText="1" shrinkToFit="1"/>
    </xf>
    <xf numFmtId="0" fontId="13" fillId="0" borderId="1" xfId="0" applyFont="1" applyFill="1" applyBorder="1" applyAlignment="1"/>
    <xf numFmtId="49" fontId="5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Alignment="1">
      <alignment horizontal="right"/>
    </xf>
    <xf numFmtId="164" fontId="22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" fontId="0" fillId="0" borderId="1" xfId="2" applyNumberFormat="1" applyFont="1" applyFill="1" applyBorder="1" applyAlignment="1" applyProtection="1">
      <alignment horizontal="center"/>
    </xf>
    <xf numFmtId="165" fontId="19" fillId="0" borderId="0" xfId="2" applyNumberFormat="1" applyFont="1" applyFill="1" applyBorder="1" applyAlignment="1" applyProtection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Alignment="1">
      <alignment vertical="top"/>
    </xf>
    <xf numFmtId="3" fontId="0" fillId="0" borderId="1" xfId="0" applyNumberFormat="1" applyFont="1" applyFill="1" applyBorder="1" applyAlignment="1" applyProtection="1">
      <alignment horizontal="center"/>
    </xf>
    <xf numFmtId="49" fontId="0" fillId="0" borderId="1" xfId="0" applyNumberFormat="1" applyFont="1" applyFill="1" applyBorder="1" applyAlignment="1" applyProtection="1">
      <alignment horizontal="center"/>
    </xf>
    <xf numFmtId="0" fontId="0" fillId="0" borderId="1" xfId="0" applyFont="1" applyFill="1" applyBorder="1" applyAlignment="1">
      <alignment wrapText="1" shrinkToFit="1"/>
    </xf>
    <xf numFmtId="164" fontId="19" fillId="0" borderId="0" xfId="0" applyNumberFormat="1" applyFont="1" applyFill="1" applyAlignment="1">
      <alignment horizontal="left"/>
    </xf>
    <xf numFmtId="166" fontId="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 applyProtection="1">
      <alignment wrapText="1"/>
      <protection locked="0"/>
    </xf>
    <xf numFmtId="0" fontId="13" fillId="0" borderId="0" xfId="0" applyFont="1" applyFill="1" applyBorder="1" applyAlignment="1"/>
    <xf numFmtId="165" fontId="0" fillId="0" borderId="1" xfId="0" applyNumberFormat="1" applyFont="1" applyFill="1" applyBorder="1" applyAlignment="1"/>
    <xf numFmtId="0" fontId="19" fillId="0" borderId="0" xfId="0" applyFont="1" applyFill="1" applyAlignment="1"/>
    <xf numFmtId="164" fontId="7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49" fontId="0" fillId="0" borderId="0" xfId="0" applyNumberFormat="1" applyFont="1" applyFill="1" applyBorder="1" applyAlignment="1" applyProtection="1">
      <alignment horizontal="center"/>
    </xf>
    <xf numFmtId="165" fontId="0" fillId="0" borderId="0" xfId="2" applyNumberFormat="1" applyFont="1" applyFill="1" applyBorder="1" applyAlignment="1" applyProtection="1"/>
    <xf numFmtId="0" fontId="8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>
      <alignment shrinkToFit="1"/>
    </xf>
    <xf numFmtId="166" fontId="13" fillId="0" borderId="0" xfId="2" applyNumberFormat="1" applyFont="1" applyFill="1" applyBorder="1" applyAlignment="1" applyProtection="1">
      <alignment horizontal="center"/>
    </xf>
    <xf numFmtId="164" fontId="13" fillId="0" borderId="0" xfId="2" applyNumberFormat="1" applyFont="1" applyFill="1" applyBorder="1" applyAlignment="1" applyProtection="1">
      <alignment horizontal="right"/>
    </xf>
    <xf numFmtId="165" fontId="13" fillId="0" borderId="0" xfId="2" applyNumberFormat="1" applyFont="1" applyFill="1" applyBorder="1" applyAlignment="1" applyProtection="1"/>
    <xf numFmtId="2" fontId="0" fillId="0" borderId="1" xfId="0" applyNumberFormat="1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left"/>
    </xf>
    <xf numFmtId="165" fontId="0" fillId="0" borderId="0" xfId="0" applyNumberFormat="1" applyFont="1" applyFill="1" applyBorder="1" applyAlignment="1" applyProtection="1"/>
    <xf numFmtId="164" fontId="3" fillId="0" borderId="0" xfId="0" applyNumberFormat="1" applyFont="1" applyFill="1" applyAlignment="1">
      <alignment horizontal="right"/>
    </xf>
    <xf numFmtId="49" fontId="7" fillId="0" borderId="0" xfId="0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>
      <alignment wrapText="1" shrinkToFit="1"/>
    </xf>
    <xf numFmtId="0" fontId="7" fillId="0" borderId="0" xfId="0" applyFont="1" applyFill="1" applyBorder="1" applyAlignment="1">
      <alignment horizontal="center"/>
    </xf>
    <xf numFmtId="0" fontId="7" fillId="0" borderId="0" xfId="2" applyNumberFormat="1" applyFont="1" applyFill="1" applyBorder="1" applyAlignment="1" applyProtection="1">
      <alignment horizontal="center"/>
    </xf>
    <xf numFmtId="164" fontId="7" fillId="0" borderId="0" xfId="2" applyNumberFormat="1" applyFont="1" applyFill="1" applyBorder="1" applyAlignment="1" applyProtection="1">
      <alignment horizontal="right"/>
    </xf>
    <xf numFmtId="165" fontId="12" fillId="0" borderId="0" xfId="2" applyNumberFormat="1" applyFont="1" applyFill="1" applyBorder="1" applyAlignment="1" applyProtection="1"/>
    <xf numFmtId="165" fontId="7" fillId="0" borderId="0" xfId="2" applyNumberFormat="1" applyFont="1" applyFill="1" applyBorder="1" applyAlignment="1" applyProtection="1"/>
    <xf numFmtId="166" fontId="0" fillId="0" borderId="1" xfId="2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/>
    <xf numFmtId="166" fontId="0" fillId="0" borderId="0" xfId="0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 applyProtection="1"/>
    <xf numFmtId="165" fontId="0" fillId="0" borderId="0" xfId="0" applyNumberFormat="1" applyFont="1" applyFill="1" applyBorder="1" applyAlignment="1"/>
    <xf numFmtId="0" fontId="8" fillId="0" borderId="0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/>
    <xf numFmtId="164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 applyProtection="1">
      <alignment horizontal="center" wrapText="1"/>
    </xf>
    <xf numFmtId="164" fontId="0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/>
    <xf numFmtId="0" fontId="22" fillId="0" borderId="0" xfId="0" applyFont="1" applyFill="1" applyBorder="1" applyAlignment="1"/>
    <xf numFmtId="165" fontId="9" fillId="0" borderId="0" xfId="2" applyNumberFormat="1" applyFont="1" applyFill="1" applyBorder="1" applyAlignment="1" applyProtection="1"/>
    <xf numFmtId="0" fontId="3" fillId="0" borderId="0" xfId="0" applyFont="1" applyFill="1" applyAlignment="1"/>
    <xf numFmtId="165" fontId="19" fillId="0" borderId="0" xfId="2" applyFont="1" applyFill="1" applyBorder="1" applyAlignment="1" applyProtection="1"/>
    <xf numFmtId="0" fontId="14" fillId="0" borderId="0" xfId="0" applyFont="1" applyFill="1" applyBorder="1" applyAlignment="1"/>
    <xf numFmtId="165" fontId="19" fillId="0" borderId="0" xfId="0" applyNumberFormat="1" applyFont="1" applyFill="1" applyBorder="1" applyAlignment="1"/>
    <xf numFmtId="1" fontId="0" fillId="0" borderId="1" xfId="0" applyNumberFormat="1" applyFont="1" applyFill="1" applyBorder="1" applyAlignment="1">
      <alignment horizontal="center" vertical="top"/>
    </xf>
    <xf numFmtId="165" fontId="0" fillId="0" borderId="1" xfId="2" applyNumberFormat="1" applyFont="1" applyFill="1" applyBorder="1" applyAlignment="1" applyProtection="1">
      <alignment vertical="top"/>
    </xf>
    <xf numFmtId="0" fontId="3" fillId="0" borderId="0" xfId="0" applyFont="1" applyFill="1" applyBorder="1" applyAlignment="1"/>
    <xf numFmtId="0" fontId="0" fillId="0" borderId="0" xfId="2" applyNumberFormat="1" applyFont="1" applyFill="1" applyBorder="1" applyAlignment="1" applyProtection="1">
      <alignment horizontal="center"/>
    </xf>
    <xf numFmtId="164" fontId="0" fillId="0" borderId="0" xfId="2" applyNumberFormat="1" applyFont="1" applyFill="1" applyBorder="1" applyAlignment="1" applyProtection="1">
      <alignment horizontal="right"/>
    </xf>
    <xf numFmtId="165" fontId="2" fillId="0" borderId="0" xfId="2" applyNumberFormat="1" applyFont="1" applyFill="1" applyBorder="1" applyAlignment="1" applyProtection="1"/>
    <xf numFmtId="165" fontId="19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wrapText="1" shrinkToFit="1"/>
    </xf>
    <xf numFmtId="164" fontId="19" fillId="0" borderId="0" xfId="0" applyNumberFormat="1" applyFont="1" applyFill="1" applyBorder="1" applyAlignment="1" applyProtection="1">
      <alignment horizontal="left"/>
      <protection locked="0"/>
    </xf>
    <xf numFmtId="166" fontId="0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Alignment="1">
      <alignment horizontal="left"/>
    </xf>
    <xf numFmtId="1" fontId="0" fillId="0" borderId="0" xfId="0" applyNumberFormat="1" applyFont="1" applyFill="1" applyBorder="1" applyAlignment="1"/>
    <xf numFmtId="0" fontId="2" fillId="0" borderId="1" xfId="2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/>
    <xf numFmtId="0" fontId="19" fillId="0" borderId="0" xfId="0" applyFont="1" applyFill="1" applyAlignment="1">
      <alignment horizontal="left"/>
    </xf>
    <xf numFmtId="166" fontId="2" fillId="0" borderId="1" xfId="2" applyNumberFormat="1" applyFont="1" applyFill="1" applyBorder="1" applyAlignment="1" applyProtection="1">
      <alignment horizontal="center"/>
    </xf>
    <xf numFmtId="0" fontId="23" fillId="0" borderId="0" xfId="0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69" fontId="0" fillId="0" borderId="1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 applyProtection="1">
      <alignment horizontal="center" wrapText="1"/>
    </xf>
    <xf numFmtId="167" fontId="9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/>
    <xf numFmtId="0" fontId="0" fillId="0" borderId="1" xfId="0" applyNumberFormat="1" applyFont="1" applyFill="1" applyBorder="1" applyAlignment="1" applyProtection="1">
      <alignment horizontal="center"/>
    </xf>
    <xf numFmtId="164" fontId="7" fillId="0" borderId="0" xfId="2" applyNumberFormat="1" applyFont="1" applyFill="1" applyBorder="1" applyAlignment="1" applyProtection="1">
      <alignment horizontal="right" vertical="top"/>
    </xf>
    <xf numFmtId="0" fontId="15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 applyProtection="1">
      <alignment horizontal="right"/>
      <protection locked="0"/>
    </xf>
    <xf numFmtId="165" fontId="8" fillId="0" borderId="0" xfId="0" applyNumberFormat="1" applyFont="1" applyFill="1" applyBorder="1" applyAlignment="1" applyProtection="1"/>
    <xf numFmtId="0" fontId="5" fillId="0" borderId="0" xfId="0" applyFont="1" applyFill="1" applyBorder="1" applyAlignment="1">
      <alignment wrapText="1" shrinkToFit="1"/>
    </xf>
    <xf numFmtId="0" fontId="0" fillId="0" borderId="0" xfId="0" applyFont="1" applyFill="1" applyBorder="1" applyAlignment="1">
      <alignment horizontal="left"/>
    </xf>
    <xf numFmtId="9" fontId="0" fillId="0" borderId="0" xfId="0" applyNumberFormat="1" applyFont="1" applyFill="1" applyBorder="1" applyAlignment="1">
      <alignment horizontal="right"/>
    </xf>
    <xf numFmtId="49" fontId="19" fillId="0" borderId="0" xfId="0" applyNumberFormat="1" applyFont="1" applyFill="1" applyAlignment="1">
      <alignment horizontal="right" vertical="top"/>
    </xf>
    <xf numFmtId="0" fontId="8" fillId="0" borderId="0" xfId="0" applyFont="1" applyFill="1" applyBorder="1" applyAlignment="1">
      <alignment horizontal="left"/>
    </xf>
    <xf numFmtId="164" fontId="8" fillId="0" borderId="0" xfId="0" applyNumberFormat="1" applyFont="1" applyFill="1" applyBorder="1" applyAlignment="1"/>
    <xf numFmtId="2" fontId="19" fillId="0" borderId="0" xfId="0" applyNumberFormat="1" applyFont="1" applyFill="1" applyAlignment="1">
      <alignment horizontal="right" vertical="top"/>
    </xf>
    <xf numFmtId="165" fontId="8" fillId="0" borderId="0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wrapText="1" shrinkToFit="1"/>
    </xf>
    <xf numFmtId="0" fontId="0" fillId="0" borderId="0" xfId="0" applyNumberFormat="1" applyFont="1" applyFill="1" applyAlignment="1">
      <alignment horizontal="center"/>
    </xf>
    <xf numFmtId="0" fontId="31" fillId="0" borderId="0" xfId="0" applyFont="1" applyFill="1" applyBorder="1" applyAlignment="1"/>
    <xf numFmtId="165" fontId="0" fillId="3" borderId="1" xfId="0" applyNumberFormat="1" applyFont="1" applyFill="1" applyBorder="1" applyAlignment="1" applyProtection="1">
      <alignment horizontal="right"/>
      <protection locked="0"/>
    </xf>
    <xf numFmtId="164" fontId="7" fillId="3" borderId="0" xfId="2" applyNumberFormat="1" applyFont="1" applyFill="1" applyBorder="1" applyAlignment="1" applyProtection="1">
      <alignment horizontal="right"/>
      <protection locked="0"/>
    </xf>
    <xf numFmtId="49" fontId="25" fillId="0" borderId="0" xfId="0" applyNumberFormat="1" applyFont="1" applyFill="1" applyBorder="1" applyAlignment="1">
      <alignment horizontal="left" wrapText="1"/>
    </xf>
    <xf numFmtId="49" fontId="25" fillId="0" borderId="0" xfId="0" applyNumberFormat="1" applyFont="1" applyFill="1" applyBorder="1" applyAlignment="1">
      <alignment horizontal="left"/>
    </xf>
    <xf numFmtId="165" fontId="0" fillId="0" borderId="0" xfId="0" applyNumberFormat="1" applyFont="1" applyFill="1" applyBorder="1" applyAlignment="1" applyProtection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3" borderId="0" xfId="0" applyFont="1" applyFill="1" applyBorder="1" applyAlignment="1" applyProtection="1">
      <alignment horizontal="right" vertical="center"/>
      <protection locked="0"/>
    </xf>
    <xf numFmtId="49" fontId="0" fillId="3" borderId="0" xfId="0" applyNumberFormat="1" applyFont="1" applyFill="1" applyBorder="1" applyAlignment="1" applyProtection="1">
      <alignment horizontal="center" vertical="center"/>
      <protection locked="0"/>
    </xf>
    <xf numFmtId="49" fontId="0" fillId="3" borderId="0" xfId="0" applyNumberFormat="1" applyFont="1" applyFill="1" applyAlignment="1" applyProtection="1">
      <alignment vertical="center"/>
      <protection locked="0"/>
    </xf>
    <xf numFmtId="49" fontId="0" fillId="3" borderId="0" xfId="0" applyNumberFormat="1" applyFont="1" applyFill="1" applyBorder="1" applyAlignment="1" applyProtection="1">
      <alignment vertical="center"/>
      <protection locked="0"/>
    </xf>
  </cellXfs>
  <cellStyles count="8">
    <cellStyle name="Hypertextový odkaz 2" xfId="1"/>
    <cellStyle name="Měna" xfId="2" builtinId="4"/>
    <cellStyle name="Měna 2" xfId="3"/>
    <cellStyle name="Normální" xfId="0" builtinId="0"/>
    <cellStyle name="Normální 2" xfId="4"/>
    <cellStyle name="Normální 3" xfId="5"/>
    <cellStyle name="Normální 4" xfId="7"/>
    <cellStyle name="normální_výkaz výměr Věž_r2010_final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2300DC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66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ropbox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3"/>
  <sheetViews>
    <sheetView tabSelected="1" view="pageBreakPreview" zoomScale="95" zoomScaleNormal="95" zoomScaleSheetLayoutView="95" workbookViewId="0">
      <selection activeCell="E198" sqref="E198"/>
    </sheetView>
  </sheetViews>
  <sheetFormatPr defaultRowHeight="12.75" x14ac:dyDescent="0.2"/>
  <cols>
    <col min="1" max="1" width="8.140625" style="51" customWidth="1"/>
    <col min="2" max="2" width="15.7109375" style="51" customWidth="1"/>
    <col min="3" max="3" width="90.42578125" style="40" customWidth="1"/>
    <col min="4" max="4" width="6.7109375" style="51" customWidth="1"/>
    <col min="5" max="5" width="10.5703125" style="52" customWidth="1"/>
    <col min="6" max="6" width="15.140625" style="40" customWidth="1"/>
    <col min="7" max="7" width="18.28515625" style="40" customWidth="1"/>
    <col min="8" max="8" width="15.85546875" style="40" customWidth="1"/>
    <col min="9" max="9" width="14.85546875" style="42" customWidth="1"/>
    <col min="10" max="10" width="23.7109375" style="47" customWidth="1"/>
    <col min="11" max="11" width="15.42578125" style="40" customWidth="1"/>
    <col min="12" max="16384" width="9.140625" style="40"/>
  </cols>
  <sheetData>
    <row r="1" spans="1:11" s="1" customFormat="1" ht="26.25" customHeight="1" x14ac:dyDescent="0.25">
      <c r="A1" s="15" t="s">
        <v>25</v>
      </c>
      <c r="B1" s="209" t="s">
        <v>77</v>
      </c>
      <c r="C1" s="210"/>
      <c r="D1" s="19"/>
      <c r="E1" s="19"/>
      <c r="F1" s="19"/>
      <c r="H1" s="18" t="s">
        <v>222</v>
      </c>
      <c r="I1" s="24"/>
      <c r="J1" s="34"/>
      <c r="K1" s="35"/>
    </row>
    <row r="2" spans="1:11" s="1" customFormat="1" ht="24" customHeight="1" x14ac:dyDescent="0.25">
      <c r="A2" s="15" t="s">
        <v>26</v>
      </c>
      <c r="B2" s="105" t="s">
        <v>219</v>
      </c>
      <c r="C2" s="48"/>
      <c r="D2" s="32"/>
      <c r="E2" s="32"/>
      <c r="G2" s="33"/>
      <c r="I2" s="24"/>
      <c r="J2" s="107"/>
      <c r="K2" s="24"/>
    </row>
    <row r="3" spans="1:11" s="28" customFormat="1" ht="31.5" customHeight="1" x14ac:dyDescent="0.2">
      <c r="A3" s="27" t="s">
        <v>223</v>
      </c>
      <c r="B3" s="31"/>
      <c r="C3" s="213"/>
      <c r="D3" s="214"/>
      <c r="E3" s="214"/>
      <c r="F3" s="215"/>
      <c r="G3" s="216"/>
      <c r="H3" s="215"/>
      <c r="I3" s="29"/>
      <c r="J3" s="36"/>
      <c r="K3" s="35"/>
    </row>
    <row r="4" spans="1:11" s="1" customFormat="1" ht="1.5" customHeight="1" x14ac:dyDescent="0.2">
      <c r="C4" s="85"/>
      <c r="D4" s="32"/>
      <c r="E4" s="32"/>
      <c r="G4" s="33"/>
      <c r="I4" s="24"/>
      <c r="J4" s="37"/>
      <c r="K4" s="35"/>
    </row>
    <row r="5" spans="1:11" s="86" customFormat="1" ht="26.45" customHeight="1" x14ac:dyDescent="0.2">
      <c r="A5" s="2" t="s">
        <v>0</v>
      </c>
      <c r="B5" s="2" t="s">
        <v>1</v>
      </c>
      <c r="C5" s="3" t="s">
        <v>2</v>
      </c>
      <c r="D5" s="2" t="s">
        <v>3</v>
      </c>
      <c r="E5" s="20" t="s">
        <v>4</v>
      </c>
      <c r="F5" s="4" t="s">
        <v>5</v>
      </c>
      <c r="G5" s="5" t="s">
        <v>6</v>
      </c>
      <c r="H5" s="6" t="s">
        <v>7</v>
      </c>
      <c r="I5" s="25"/>
      <c r="J5" s="37"/>
      <c r="K5" s="114"/>
    </row>
    <row r="6" spans="1:11" s="86" customFormat="1" ht="14.1" customHeight="1" x14ac:dyDescent="0.2">
      <c r="A6" s="87"/>
      <c r="B6" s="87"/>
      <c r="C6" s="7"/>
      <c r="D6" s="87"/>
      <c r="E6" s="106"/>
      <c r="F6" s="8"/>
      <c r="G6" s="9"/>
      <c r="H6" s="10"/>
      <c r="I6" s="25"/>
      <c r="J6" s="107"/>
    </row>
    <row r="7" spans="1:11" s="86" customFormat="1" ht="14.1" customHeight="1" x14ac:dyDescent="0.2">
      <c r="A7" s="88"/>
      <c r="B7" s="89"/>
      <c r="C7" s="11" t="s">
        <v>27</v>
      </c>
      <c r="D7" s="113"/>
      <c r="E7" s="106"/>
      <c r="F7" s="90"/>
      <c r="G7" s="85"/>
      <c r="H7" s="85"/>
      <c r="I7" s="25"/>
      <c r="J7" s="107"/>
    </row>
    <row r="8" spans="1:11" s="86" customFormat="1" ht="14.1" customHeight="1" x14ac:dyDescent="0.2">
      <c r="A8" s="88"/>
      <c r="B8" s="89"/>
      <c r="D8" s="87"/>
      <c r="E8" s="106"/>
      <c r="F8" s="90"/>
      <c r="G8" s="85"/>
      <c r="H8" s="85"/>
      <c r="I8" s="25"/>
      <c r="J8" s="107"/>
    </row>
    <row r="9" spans="1:11" s="86" customFormat="1" ht="28.5" customHeight="1" x14ac:dyDescent="0.2">
      <c r="A9" s="115">
        <v>1</v>
      </c>
      <c r="B9" s="116" t="s">
        <v>53</v>
      </c>
      <c r="C9" s="117" t="s">
        <v>80</v>
      </c>
      <c r="D9" s="91" t="s">
        <v>10</v>
      </c>
      <c r="E9" s="53">
        <v>173</v>
      </c>
      <c r="F9" s="207">
        <v>0</v>
      </c>
      <c r="G9" s="92">
        <f>E9*F9</f>
        <v>0</v>
      </c>
      <c r="H9" s="92">
        <f>(G9)*0.21</f>
        <v>0</v>
      </c>
      <c r="I9" s="118"/>
    </row>
    <row r="10" spans="1:11" s="86" customFormat="1" ht="28.5" customHeight="1" x14ac:dyDescent="0.2">
      <c r="A10" s="115">
        <v>2</v>
      </c>
      <c r="B10" s="116" t="s">
        <v>79</v>
      </c>
      <c r="C10" s="117" t="s">
        <v>78</v>
      </c>
      <c r="D10" s="91" t="s">
        <v>10</v>
      </c>
      <c r="E10" s="53">
        <v>5</v>
      </c>
      <c r="F10" s="207">
        <v>0</v>
      </c>
      <c r="G10" s="92">
        <f t="shared" ref="G10:G14" si="0">E10*F10</f>
        <v>0</v>
      </c>
      <c r="H10" s="92">
        <f t="shared" ref="H10:H14" si="1">(G10)*0.21</f>
        <v>0</v>
      </c>
      <c r="I10" s="118"/>
    </row>
    <row r="11" spans="1:11" s="86" customFormat="1" ht="28.5" customHeight="1" x14ac:dyDescent="0.2">
      <c r="A11" s="115">
        <v>3</v>
      </c>
      <c r="B11" s="116" t="s">
        <v>75</v>
      </c>
      <c r="C11" s="117" t="s">
        <v>81</v>
      </c>
      <c r="D11" s="91" t="s">
        <v>10</v>
      </c>
      <c r="E11" s="53">
        <v>76</v>
      </c>
      <c r="F11" s="207">
        <v>0</v>
      </c>
      <c r="G11" s="92">
        <f t="shared" si="0"/>
        <v>0</v>
      </c>
      <c r="H11" s="92">
        <f t="shared" si="1"/>
        <v>0</v>
      </c>
      <c r="I11" s="118"/>
    </row>
    <row r="12" spans="1:11" s="86" customFormat="1" ht="28.5" customHeight="1" x14ac:dyDescent="0.2">
      <c r="A12" s="115">
        <v>4</v>
      </c>
      <c r="B12" s="116" t="s">
        <v>83</v>
      </c>
      <c r="C12" s="117" t="s">
        <v>82</v>
      </c>
      <c r="D12" s="91" t="s">
        <v>10</v>
      </c>
      <c r="E12" s="53">
        <v>38</v>
      </c>
      <c r="F12" s="207">
        <v>0</v>
      </c>
      <c r="G12" s="92">
        <f t="shared" si="0"/>
        <v>0</v>
      </c>
      <c r="H12" s="92">
        <f t="shared" si="1"/>
        <v>0</v>
      </c>
      <c r="I12" s="118"/>
    </row>
    <row r="13" spans="1:11" s="86" customFormat="1" ht="13.5" customHeight="1" x14ac:dyDescent="0.2">
      <c r="A13" s="115">
        <v>5</v>
      </c>
      <c r="B13" s="116" t="s">
        <v>74</v>
      </c>
      <c r="C13" s="117" t="s">
        <v>84</v>
      </c>
      <c r="D13" s="91" t="s">
        <v>8</v>
      </c>
      <c r="E13" s="53">
        <v>4</v>
      </c>
      <c r="F13" s="207">
        <v>0</v>
      </c>
      <c r="G13" s="92">
        <f t="shared" si="0"/>
        <v>0</v>
      </c>
      <c r="H13" s="92">
        <f t="shared" si="1"/>
        <v>0</v>
      </c>
      <c r="I13" s="118"/>
    </row>
    <row r="14" spans="1:11" s="86" customFormat="1" ht="30.75" customHeight="1" x14ac:dyDescent="0.2">
      <c r="A14" s="115">
        <v>6</v>
      </c>
      <c r="B14" s="116" t="s">
        <v>86</v>
      </c>
      <c r="C14" s="117" t="s">
        <v>85</v>
      </c>
      <c r="D14" s="91" t="s">
        <v>8</v>
      </c>
      <c r="E14" s="53">
        <v>4</v>
      </c>
      <c r="F14" s="207">
        <v>0</v>
      </c>
      <c r="G14" s="92">
        <f t="shared" si="0"/>
        <v>0</v>
      </c>
      <c r="H14" s="92">
        <f t="shared" si="1"/>
        <v>0</v>
      </c>
      <c r="I14" s="118"/>
    </row>
    <row r="15" spans="1:11" s="100" customFormat="1" ht="14.1" customHeight="1" x14ac:dyDescent="0.2">
      <c r="A15" s="93"/>
      <c r="B15" s="94"/>
      <c r="C15" s="95" t="s">
        <v>9</v>
      </c>
      <c r="D15" s="96"/>
      <c r="E15" s="23"/>
      <c r="F15" s="97"/>
      <c r="G15" s="98">
        <f>SUM(G9:G14)</f>
        <v>0</v>
      </c>
      <c r="H15" s="99">
        <f>SUM(H9:H14)</f>
        <v>0</v>
      </c>
      <c r="I15" s="26"/>
      <c r="J15" s="108"/>
    </row>
    <row r="16" spans="1:11" s="100" customFormat="1" ht="14.1" customHeight="1" x14ac:dyDescent="0.2">
      <c r="A16" s="93"/>
      <c r="B16" s="94"/>
      <c r="C16" s="95"/>
      <c r="D16" s="96"/>
      <c r="E16" s="23"/>
      <c r="F16" s="97"/>
      <c r="G16" s="98"/>
      <c r="H16" s="99"/>
      <c r="I16" s="26"/>
      <c r="J16" s="108"/>
    </row>
    <row r="17" spans="1:11" s="100" customFormat="1" ht="14.1" customHeight="1" x14ac:dyDescent="0.2">
      <c r="A17" s="93"/>
      <c r="B17" s="94"/>
      <c r="C17" s="95"/>
      <c r="D17" s="96"/>
      <c r="E17" s="23"/>
      <c r="F17" s="97"/>
      <c r="G17" s="98"/>
      <c r="H17" s="99"/>
      <c r="I17" s="26"/>
      <c r="J17" s="108"/>
    </row>
    <row r="18" spans="1:11" s="85" customFormat="1" x14ac:dyDescent="0.2">
      <c r="A18" s="12"/>
      <c r="B18" s="13"/>
      <c r="C18" s="11" t="s">
        <v>29</v>
      </c>
      <c r="D18" s="16"/>
      <c r="E18" s="110"/>
      <c r="F18" s="90"/>
      <c r="I18" s="22"/>
      <c r="J18" s="21"/>
      <c r="K18" s="101"/>
    </row>
    <row r="19" spans="1:11" s="85" customFormat="1" x14ac:dyDescent="0.2">
      <c r="A19" s="88"/>
      <c r="B19" s="89"/>
      <c r="C19" s="103"/>
      <c r="D19" s="87"/>
      <c r="E19" s="106"/>
      <c r="F19" s="90"/>
      <c r="I19" s="22"/>
      <c r="J19" s="14"/>
      <c r="K19" s="101"/>
    </row>
    <row r="20" spans="1:11" s="85" customFormat="1" ht="15" customHeight="1" x14ac:dyDescent="0.2">
      <c r="A20" s="91">
        <v>7</v>
      </c>
      <c r="B20" s="17">
        <v>184852133</v>
      </c>
      <c r="C20" s="102" t="s">
        <v>89</v>
      </c>
      <c r="D20" s="91" t="s">
        <v>8</v>
      </c>
      <c r="E20" s="111">
        <v>1</v>
      </c>
      <c r="F20" s="207">
        <v>0</v>
      </c>
      <c r="G20" s="92">
        <f>E20*F20</f>
        <v>0</v>
      </c>
      <c r="H20" s="30">
        <f>(G20)*0.21</f>
        <v>0</v>
      </c>
      <c r="I20" s="112"/>
      <c r="J20" s="109"/>
      <c r="K20" s="90"/>
    </row>
    <row r="21" spans="1:11" s="85" customFormat="1" ht="15" customHeight="1" x14ac:dyDescent="0.2">
      <c r="A21" s="91">
        <v>8</v>
      </c>
      <c r="B21" s="17">
        <v>184852135</v>
      </c>
      <c r="C21" s="102" t="s">
        <v>87</v>
      </c>
      <c r="D21" s="91" t="s">
        <v>8</v>
      </c>
      <c r="E21" s="111">
        <v>3</v>
      </c>
      <c r="F21" s="207">
        <v>0</v>
      </c>
      <c r="G21" s="92">
        <f t="shared" ref="G21:G26" si="2">E21*F21</f>
        <v>0</v>
      </c>
      <c r="H21" s="30">
        <f t="shared" ref="H21:H27" si="3">(G21)*0.21</f>
        <v>0</v>
      </c>
      <c r="I21" s="112"/>
      <c r="J21" s="109"/>
      <c r="K21" s="90"/>
    </row>
    <row r="22" spans="1:11" s="85" customFormat="1" ht="15" customHeight="1" x14ac:dyDescent="0.2">
      <c r="A22" s="91">
        <v>9</v>
      </c>
      <c r="B22" s="17">
        <v>184852136</v>
      </c>
      <c r="C22" s="102" t="s">
        <v>88</v>
      </c>
      <c r="D22" s="91" t="s">
        <v>8</v>
      </c>
      <c r="E22" s="111">
        <v>1</v>
      </c>
      <c r="F22" s="207">
        <v>0</v>
      </c>
      <c r="G22" s="92">
        <f t="shared" si="2"/>
        <v>0</v>
      </c>
      <c r="H22" s="30">
        <f t="shared" si="3"/>
        <v>0</v>
      </c>
      <c r="I22" s="112"/>
      <c r="J22" s="109"/>
      <c r="K22" s="90"/>
    </row>
    <row r="23" spans="1:11" s="85" customFormat="1" ht="15.75" customHeight="1" x14ac:dyDescent="0.2">
      <c r="A23" s="91">
        <v>10</v>
      </c>
      <c r="B23" s="17" t="s">
        <v>11</v>
      </c>
      <c r="C23" s="102" t="s">
        <v>90</v>
      </c>
      <c r="D23" s="91" t="s">
        <v>8</v>
      </c>
      <c r="E23" s="111">
        <v>2</v>
      </c>
      <c r="F23" s="207">
        <v>0</v>
      </c>
      <c r="G23" s="92">
        <f t="shared" si="2"/>
        <v>0</v>
      </c>
      <c r="H23" s="30">
        <f t="shared" si="3"/>
        <v>0</v>
      </c>
      <c r="I23" s="112"/>
      <c r="J23" s="109"/>
      <c r="K23" s="90"/>
    </row>
    <row r="24" spans="1:11" s="85" customFormat="1" ht="14.25" customHeight="1" x14ac:dyDescent="0.2">
      <c r="A24" s="91">
        <v>11</v>
      </c>
      <c r="B24" s="17">
        <v>184852434</v>
      </c>
      <c r="C24" s="102" t="s">
        <v>94</v>
      </c>
      <c r="D24" s="91" t="s">
        <v>8</v>
      </c>
      <c r="E24" s="111">
        <v>1</v>
      </c>
      <c r="F24" s="207">
        <v>0</v>
      </c>
      <c r="G24" s="92">
        <f t="shared" si="2"/>
        <v>0</v>
      </c>
      <c r="H24" s="30">
        <f t="shared" si="3"/>
        <v>0</v>
      </c>
      <c r="I24" s="112"/>
      <c r="J24" s="109"/>
      <c r="K24" s="90"/>
    </row>
    <row r="25" spans="1:11" s="85" customFormat="1" ht="15" customHeight="1" x14ac:dyDescent="0.2">
      <c r="A25" s="91">
        <v>12</v>
      </c>
      <c r="B25" s="17">
        <v>184852233</v>
      </c>
      <c r="C25" s="102" t="s">
        <v>91</v>
      </c>
      <c r="D25" s="91" t="s">
        <v>8</v>
      </c>
      <c r="E25" s="111">
        <v>1</v>
      </c>
      <c r="F25" s="207">
        <v>0</v>
      </c>
      <c r="G25" s="92">
        <f t="shared" si="2"/>
        <v>0</v>
      </c>
      <c r="H25" s="30">
        <f t="shared" si="3"/>
        <v>0</v>
      </c>
      <c r="I25" s="112"/>
      <c r="J25" s="109"/>
      <c r="K25" s="90"/>
    </row>
    <row r="26" spans="1:11" s="85" customFormat="1" ht="15" customHeight="1" x14ac:dyDescent="0.2">
      <c r="A26" s="91">
        <v>13</v>
      </c>
      <c r="B26" s="17">
        <v>184852234</v>
      </c>
      <c r="C26" s="102" t="s">
        <v>92</v>
      </c>
      <c r="D26" s="91" t="s">
        <v>8</v>
      </c>
      <c r="E26" s="111">
        <v>4</v>
      </c>
      <c r="F26" s="207">
        <v>0</v>
      </c>
      <c r="G26" s="92">
        <f t="shared" si="2"/>
        <v>0</v>
      </c>
      <c r="H26" s="30">
        <f t="shared" si="3"/>
        <v>0</v>
      </c>
      <c r="I26" s="112"/>
      <c r="J26" s="109"/>
      <c r="K26" s="90"/>
    </row>
    <row r="27" spans="1:11" s="85" customFormat="1" ht="15" customHeight="1" x14ac:dyDescent="0.2">
      <c r="A27" s="91">
        <v>14</v>
      </c>
      <c r="B27" s="17">
        <v>184852235</v>
      </c>
      <c r="C27" s="102" t="s">
        <v>93</v>
      </c>
      <c r="D27" s="91" t="s">
        <v>8</v>
      </c>
      <c r="E27" s="111">
        <v>2</v>
      </c>
      <c r="F27" s="207">
        <v>0</v>
      </c>
      <c r="G27" s="92">
        <f>E27*F27</f>
        <v>0</v>
      </c>
      <c r="H27" s="30">
        <f t="shared" si="3"/>
        <v>0</v>
      </c>
      <c r="I27" s="112"/>
      <c r="J27" s="109"/>
      <c r="K27" s="90"/>
    </row>
    <row r="28" spans="1:11" s="100" customFormat="1" ht="14.1" customHeight="1" x14ac:dyDescent="0.2">
      <c r="A28" s="93"/>
      <c r="B28" s="94"/>
      <c r="C28" s="95" t="s">
        <v>9</v>
      </c>
      <c r="D28" s="96"/>
      <c r="E28" s="119"/>
      <c r="F28" s="97"/>
      <c r="G28" s="98">
        <f>SUM(G20:G27)</f>
        <v>0</v>
      </c>
      <c r="H28" s="99">
        <f>SUM(H20:H27)</f>
        <v>0</v>
      </c>
      <c r="I28" s="26"/>
      <c r="J28" s="108"/>
    </row>
    <row r="29" spans="1:11" s="100" customFormat="1" ht="14.1" customHeight="1" x14ac:dyDescent="0.2">
      <c r="A29" s="93"/>
      <c r="B29" s="94"/>
      <c r="C29" s="54"/>
      <c r="D29" s="96"/>
      <c r="E29" s="23"/>
      <c r="F29" s="97"/>
      <c r="G29" s="98"/>
      <c r="H29" s="99"/>
      <c r="I29" s="26"/>
      <c r="J29" s="108"/>
    </row>
    <row r="30" spans="1:11" s="100" customFormat="1" ht="14.1" customHeight="1" x14ac:dyDescent="0.2">
      <c r="A30" s="93"/>
      <c r="B30" s="94"/>
      <c r="C30" s="54"/>
      <c r="D30" s="96"/>
      <c r="E30" s="23"/>
      <c r="F30" s="97"/>
      <c r="G30" s="98"/>
      <c r="H30" s="99"/>
      <c r="I30" s="26"/>
      <c r="J30" s="108"/>
    </row>
    <row r="31" spans="1:11" s="85" customFormat="1" x14ac:dyDescent="0.2">
      <c r="A31" s="12"/>
      <c r="B31" s="13"/>
      <c r="C31" s="11" t="s">
        <v>58</v>
      </c>
      <c r="D31" s="112"/>
      <c r="E31" s="110"/>
      <c r="F31" s="90"/>
      <c r="I31" s="22"/>
      <c r="J31" s="21"/>
      <c r="K31" s="101"/>
    </row>
    <row r="32" spans="1:11" s="85" customFormat="1" x14ac:dyDescent="0.2">
      <c r="A32" s="88"/>
      <c r="B32" s="89"/>
      <c r="C32" s="103"/>
      <c r="D32" s="87"/>
      <c r="E32" s="106"/>
      <c r="F32" s="90"/>
      <c r="I32" s="22"/>
      <c r="J32" s="14"/>
      <c r="K32" s="101"/>
    </row>
    <row r="33" spans="1:11" s="85" customFormat="1" ht="27" customHeight="1" x14ac:dyDescent="0.2">
      <c r="A33" s="91">
        <v>15</v>
      </c>
      <c r="B33" s="17">
        <v>184818231</v>
      </c>
      <c r="C33" s="102" t="s">
        <v>95</v>
      </c>
      <c r="D33" s="91" t="s">
        <v>8</v>
      </c>
      <c r="E33" s="111">
        <v>8</v>
      </c>
      <c r="F33" s="207">
        <v>0</v>
      </c>
      <c r="G33" s="92">
        <f>E33*F33</f>
        <v>0</v>
      </c>
      <c r="H33" s="92">
        <f>(G33)*0.21</f>
        <v>0</v>
      </c>
      <c r="I33" s="109"/>
      <c r="J33" s="109"/>
      <c r="K33" s="90"/>
    </row>
    <row r="34" spans="1:11" s="85" customFormat="1" ht="27" customHeight="1" x14ac:dyDescent="0.2">
      <c r="A34" s="91">
        <v>16</v>
      </c>
      <c r="B34" s="17">
        <v>184818232</v>
      </c>
      <c r="C34" s="102" t="s">
        <v>96</v>
      </c>
      <c r="D34" s="91" t="s">
        <v>8</v>
      </c>
      <c r="E34" s="111">
        <v>2</v>
      </c>
      <c r="F34" s="207">
        <v>0</v>
      </c>
      <c r="G34" s="92">
        <f>E34*F34</f>
        <v>0</v>
      </c>
      <c r="H34" s="92">
        <f>(G34)*0.21</f>
        <v>0</v>
      </c>
      <c r="I34" s="109"/>
      <c r="J34" s="109"/>
      <c r="K34" s="90"/>
    </row>
    <row r="35" spans="1:11" s="100" customFormat="1" ht="14.1" customHeight="1" x14ac:dyDescent="0.2">
      <c r="A35" s="93"/>
      <c r="B35" s="94"/>
      <c r="C35" s="95" t="s">
        <v>9</v>
      </c>
      <c r="D35" s="96"/>
      <c r="E35" s="119"/>
      <c r="F35" s="97"/>
      <c r="G35" s="98">
        <f>SUM(G33:G34)</f>
        <v>0</v>
      </c>
      <c r="H35" s="99">
        <f>SUM(H33:H34)</f>
        <v>0</v>
      </c>
      <c r="I35" s="26"/>
      <c r="J35" s="108"/>
    </row>
    <row r="36" spans="1:11" s="100" customFormat="1" ht="14.1" customHeight="1" x14ac:dyDescent="0.2">
      <c r="A36" s="93"/>
      <c r="B36" s="94"/>
      <c r="C36" s="95"/>
      <c r="D36" s="96"/>
      <c r="E36" s="23"/>
      <c r="F36" s="97"/>
      <c r="G36" s="98"/>
      <c r="H36" s="99"/>
      <c r="I36" s="26"/>
      <c r="J36" s="108"/>
    </row>
    <row r="37" spans="1:11" s="100" customFormat="1" ht="14.1" customHeight="1" x14ac:dyDescent="0.2">
      <c r="A37" s="93"/>
      <c r="B37" s="94"/>
      <c r="C37" s="95"/>
      <c r="D37" s="96"/>
      <c r="E37" s="119"/>
      <c r="F37" s="97"/>
      <c r="G37" s="98"/>
      <c r="H37" s="99"/>
      <c r="I37" s="120"/>
      <c r="J37" s="108"/>
    </row>
    <row r="38" spans="1:11" s="86" customFormat="1" ht="14.1" customHeight="1" x14ac:dyDescent="0.2">
      <c r="A38" s="88"/>
      <c r="B38" s="89"/>
      <c r="C38" s="11" t="s">
        <v>212</v>
      </c>
      <c r="D38" s="128" t="s">
        <v>28</v>
      </c>
      <c r="E38" s="60">
        <f>E40</f>
        <v>601</v>
      </c>
      <c r="F38" s="90"/>
      <c r="G38" s="85"/>
      <c r="H38" s="85"/>
      <c r="I38" s="25"/>
      <c r="J38" s="118"/>
    </row>
    <row r="39" spans="1:11" s="86" customFormat="1" ht="14.1" customHeight="1" x14ac:dyDescent="0.2">
      <c r="A39" s="88"/>
      <c r="B39" s="89"/>
      <c r="C39" s="11"/>
      <c r="D39" s="87"/>
      <c r="E39" s="106"/>
      <c r="F39" s="90"/>
      <c r="G39" s="85"/>
      <c r="H39" s="85"/>
      <c r="I39" s="25"/>
      <c r="J39" s="118"/>
    </row>
    <row r="40" spans="1:11" s="121" customFormat="1" ht="14.1" customHeight="1" x14ac:dyDescent="0.2">
      <c r="A40" s="91">
        <v>17</v>
      </c>
      <c r="B40" s="116" t="s">
        <v>103</v>
      </c>
      <c r="C40" s="102" t="s">
        <v>102</v>
      </c>
      <c r="D40" s="91" t="s">
        <v>10</v>
      </c>
      <c r="E40" s="111">
        <f>E44+E46</f>
        <v>601</v>
      </c>
      <c r="F40" s="207">
        <v>0</v>
      </c>
      <c r="G40" s="92">
        <f>E40*F40</f>
        <v>0</v>
      </c>
      <c r="H40" s="92">
        <f>(G40)*0.21</f>
        <v>0</v>
      </c>
      <c r="I40" s="55"/>
      <c r="J40" s="56"/>
    </row>
    <row r="41" spans="1:11" s="121" customFormat="1" ht="14.1" customHeight="1" x14ac:dyDescent="0.2">
      <c r="A41" s="91">
        <v>18</v>
      </c>
      <c r="B41" s="116" t="s">
        <v>11</v>
      </c>
      <c r="C41" s="102" t="s">
        <v>104</v>
      </c>
      <c r="D41" s="91" t="s">
        <v>10</v>
      </c>
      <c r="E41" s="111">
        <f>E40</f>
        <v>601</v>
      </c>
      <c r="F41" s="207">
        <v>0</v>
      </c>
      <c r="G41" s="92">
        <f t="shared" ref="G41:G46" si="4">E41*F41</f>
        <v>0</v>
      </c>
      <c r="H41" s="92">
        <f t="shared" ref="H41:H46" si="5">(G41)*0.21</f>
        <v>0</v>
      </c>
      <c r="I41" s="55"/>
      <c r="J41" s="56"/>
    </row>
    <row r="42" spans="1:11" s="121" customFormat="1" ht="14.1" customHeight="1" x14ac:dyDescent="0.2">
      <c r="A42" s="91">
        <v>19</v>
      </c>
      <c r="B42" s="116" t="s">
        <v>62</v>
      </c>
      <c r="C42" s="102" t="s">
        <v>98</v>
      </c>
      <c r="D42" s="91" t="s">
        <v>10</v>
      </c>
      <c r="E42" s="111">
        <f>E44*2</f>
        <v>542</v>
      </c>
      <c r="F42" s="207">
        <v>0</v>
      </c>
      <c r="G42" s="92">
        <f t="shared" si="4"/>
        <v>0</v>
      </c>
      <c r="H42" s="92">
        <f t="shared" si="5"/>
        <v>0</v>
      </c>
      <c r="I42" s="55"/>
      <c r="J42" s="56"/>
    </row>
    <row r="43" spans="1:11" s="121" customFormat="1" ht="12.75" customHeight="1" x14ac:dyDescent="0.2">
      <c r="A43" s="91">
        <v>20</v>
      </c>
      <c r="B43" s="116" t="s">
        <v>101</v>
      </c>
      <c r="C43" s="102" t="s">
        <v>100</v>
      </c>
      <c r="D43" s="91" t="s">
        <v>10</v>
      </c>
      <c r="E43" s="111">
        <f>E46*2</f>
        <v>660</v>
      </c>
      <c r="F43" s="207">
        <v>0</v>
      </c>
      <c r="G43" s="92">
        <f t="shared" si="4"/>
        <v>0</v>
      </c>
      <c r="H43" s="92">
        <f t="shared" si="5"/>
        <v>0</v>
      </c>
      <c r="I43" s="55"/>
      <c r="J43" s="56"/>
    </row>
    <row r="44" spans="1:11" s="121" customFormat="1" ht="14.1" customHeight="1" x14ac:dyDescent="0.2">
      <c r="A44" s="91">
        <v>21</v>
      </c>
      <c r="B44" s="116" t="s">
        <v>50</v>
      </c>
      <c r="C44" s="102" t="s">
        <v>99</v>
      </c>
      <c r="D44" s="91" t="s">
        <v>10</v>
      </c>
      <c r="E44" s="111">
        <v>271</v>
      </c>
      <c r="F44" s="207">
        <v>0</v>
      </c>
      <c r="G44" s="92">
        <f t="shared" si="4"/>
        <v>0</v>
      </c>
      <c r="H44" s="92">
        <f t="shared" si="5"/>
        <v>0</v>
      </c>
      <c r="I44" s="55"/>
      <c r="J44" s="56"/>
    </row>
    <row r="45" spans="1:11" s="125" customFormat="1" ht="14.25" x14ac:dyDescent="0.2">
      <c r="A45" s="91">
        <v>22</v>
      </c>
      <c r="B45" s="116" t="s">
        <v>217</v>
      </c>
      <c r="C45" s="102" t="s">
        <v>218</v>
      </c>
      <c r="D45" s="91" t="s">
        <v>10</v>
      </c>
      <c r="E45" s="111">
        <f>E38</f>
        <v>601</v>
      </c>
      <c r="F45" s="207">
        <v>0</v>
      </c>
      <c r="G45" s="92">
        <f t="shared" si="4"/>
        <v>0</v>
      </c>
      <c r="H45" s="92">
        <f t="shared" si="5"/>
        <v>0</v>
      </c>
      <c r="I45" s="109"/>
      <c r="J45" s="123"/>
      <c r="K45" s="124"/>
    </row>
    <row r="46" spans="1:11" s="125" customFormat="1" ht="14.25" x14ac:dyDescent="0.2">
      <c r="A46" s="91">
        <v>23</v>
      </c>
      <c r="B46" s="91">
        <v>182111111</v>
      </c>
      <c r="C46" s="57" t="s">
        <v>97</v>
      </c>
      <c r="D46" s="91" t="s">
        <v>10</v>
      </c>
      <c r="E46" s="111">
        <v>330</v>
      </c>
      <c r="F46" s="207">
        <v>0</v>
      </c>
      <c r="G46" s="92">
        <f t="shared" si="4"/>
        <v>0</v>
      </c>
      <c r="H46" s="92">
        <f t="shared" si="5"/>
        <v>0</v>
      </c>
      <c r="I46" s="109"/>
      <c r="J46" s="123"/>
      <c r="K46" s="124"/>
    </row>
    <row r="47" spans="1:11" s="85" customFormat="1" ht="14.1" customHeight="1" x14ac:dyDescent="0.2">
      <c r="A47" s="129"/>
      <c r="B47" s="130"/>
      <c r="C47" s="131" t="s">
        <v>59</v>
      </c>
      <c r="D47" s="87"/>
      <c r="E47" s="132"/>
      <c r="F47" s="133"/>
      <c r="G47" s="127"/>
      <c r="H47" s="134"/>
      <c r="I47" s="112"/>
      <c r="J47" s="22"/>
      <c r="K47" s="90"/>
    </row>
    <row r="48" spans="1:11" s="125" customFormat="1" ht="14.25" x14ac:dyDescent="0.2">
      <c r="A48" s="91">
        <v>24</v>
      </c>
      <c r="B48" s="116" t="s">
        <v>11</v>
      </c>
      <c r="C48" s="58" t="s">
        <v>107</v>
      </c>
      <c r="D48" s="91" t="s">
        <v>10</v>
      </c>
      <c r="E48" s="111">
        <f>E46*1.25</f>
        <v>412.5</v>
      </c>
      <c r="F48" s="207">
        <v>0</v>
      </c>
      <c r="G48" s="122">
        <f>E48*F48</f>
        <v>0</v>
      </c>
      <c r="H48" s="92">
        <f>(G48)*0.21</f>
        <v>0</v>
      </c>
      <c r="I48" s="109"/>
      <c r="J48" s="123"/>
      <c r="K48" s="124"/>
    </row>
    <row r="49" spans="1:20" s="125" customFormat="1" ht="14.25" x14ac:dyDescent="0.2">
      <c r="A49" s="91">
        <v>25</v>
      </c>
      <c r="B49" s="116" t="s">
        <v>30</v>
      </c>
      <c r="C49" s="58" t="s">
        <v>105</v>
      </c>
      <c r="D49" s="91" t="s">
        <v>12</v>
      </c>
      <c r="E49" s="111">
        <f>(E40-142)*0.1</f>
        <v>45.900000000000006</v>
      </c>
      <c r="F49" s="207">
        <v>0</v>
      </c>
      <c r="G49" s="122">
        <f t="shared" ref="G49:G51" si="6">E49*F49</f>
        <v>0</v>
      </c>
      <c r="H49" s="92">
        <f>(G49)*0.21</f>
        <v>0</v>
      </c>
      <c r="I49" s="109"/>
      <c r="J49" s="123"/>
      <c r="K49" s="124"/>
    </row>
    <row r="50" spans="1:20" s="125" customFormat="1" ht="14.25" x14ac:dyDescent="0.2">
      <c r="A50" s="91">
        <v>26</v>
      </c>
      <c r="B50" s="116" t="s">
        <v>11</v>
      </c>
      <c r="C50" s="58" t="s">
        <v>106</v>
      </c>
      <c r="D50" s="91" t="s">
        <v>12</v>
      </c>
      <c r="E50" s="111">
        <f>142*0.1</f>
        <v>14.200000000000001</v>
      </c>
      <c r="F50" s="207">
        <v>0</v>
      </c>
      <c r="G50" s="122">
        <f t="shared" si="6"/>
        <v>0</v>
      </c>
      <c r="H50" s="92">
        <f>(G50)*0.21</f>
        <v>0</v>
      </c>
      <c r="I50" s="109"/>
      <c r="J50" s="123"/>
      <c r="K50" s="124"/>
    </row>
    <row r="51" spans="1:20" s="100" customFormat="1" ht="14.1" customHeight="1" x14ac:dyDescent="0.2">
      <c r="A51" s="91">
        <v>27</v>
      </c>
      <c r="B51" s="116" t="s">
        <v>33</v>
      </c>
      <c r="C51" s="102" t="s">
        <v>49</v>
      </c>
      <c r="D51" s="91" t="s">
        <v>13</v>
      </c>
      <c r="E51" s="135">
        <f>E48*0.7*0.001+E49*0.75+E50*0.6</f>
        <v>43.233750000000001</v>
      </c>
      <c r="F51" s="207">
        <v>0</v>
      </c>
      <c r="G51" s="122">
        <f t="shared" si="6"/>
        <v>0</v>
      </c>
      <c r="H51" s="92">
        <f>(G51)*0.21</f>
        <v>0</v>
      </c>
      <c r="I51" s="120"/>
      <c r="J51" s="108"/>
    </row>
    <row r="52" spans="1:20" s="100" customFormat="1" ht="14.1" customHeight="1" x14ac:dyDescent="0.2">
      <c r="A52" s="93"/>
      <c r="B52" s="94"/>
      <c r="C52" s="95" t="s">
        <v>9</v>
      </c>
      <c r="D52" s="96"/>
      <c r="E52" s="23"/>
      <c r="F52" s="97"/>
      <c r="G52" s="98">
        <f>SUM(G40:G51)</f>
        <v>0</v>
      </c>
      <c r="H52" s="99">
        <f>SUM(H40:H51)</f>
        <v>0</v>
      </c>
      <c r="I52" s="26"/>
      <c r="J52" s="136"/>
    </row>
    <row r="53" spans="1:20" s="100" customFormat="1" ht="14.1" customHeight="1" x14ac:dyDescent="0.2">
      <c r="A53" s="93"/>
      <c r="B53" s="94"/>
      <c r="C53" s="95"/>
      <c r="D53" s="96"/>
      <c r="E53" s="119"/>
      <c r="F53" s="97"/>
      <c r="G53" s="98"/>
      <c r="H53" s="99"/>
      <c r="I53" s="120"/>
      <c r="J53" s="108"/>
    </row>
    <row r="54" spans="1:20" s="85" customFormat="1" ht="44.25" customHeight="1" x14ac:dyDescent="0.2">
      <c r="A54" s="12"/>
      <c r="B54" s="13"/>
      <c r="C54" s="11" t="s">
        <v>109</v>
      </c>
      <c r="D54" s="128" t="s">
        <v>28</v>
      </c>
      <c r="E54" s="110">
        <v>432</v>
      </c>
      <c r="F54" s="211" t="s">
        <v>108</v>
      </c>
      <c r="G54" s="211"/>
      <c r="H54" s="211"/>
      <c r="I54" s="61"/>
      <c r="J54" s="101"/>
    </row>
    <row r="55" spans="1:20" s="125" customFormat="1" ht="13.5" customHeight="1" x14ac:dyDescent="0.2">
      <c r="A55" s="12"/>
      <c r="B55" s="13"/>
      <c r="C55" s="11"/>
      <c r="D55" s="87"/>
      <c r="E55" s="106"/>
      <c r="F55" s="90"/>
      <c r="G55" s="137"/>
      <c r="H55" s="85"/>
      <c r="I55" s="109"/>
      <c r="J55" s="109"/>
      <c r="K55" s="138"/>
    </row>
    <row r="56" spans="1:20" s="121" customFormat="1" ht="14.1" customHeight="1" x14ac:dyDescent="0.2">
      <c r="A56" s="91">
        <v>28</v>
      </c>
      <c r="B56" s="116" t="s">
        <v>11</v>
      </c>
      <c r="C56" s="102" t="s">
        <v>61</v>
      </c>
      <c r="D56" s="91" t="s">
        <v>10</v>
      </c>
      <c r="E56" s="53">
        <f>E54</f>
        <v>432</v>
      </c>
      <c r="F56" s="207">
        <v>0</v>
      </c>
      <c r="G56" s="92">
        <f>E56*F56</f>
        <v>0</v>
      </c>
      <c r="H56" s="92">
        <f>(G56)*0.21</f>
        <v>0</v>
      </c>
      <c r="I56" s="55"/>
      <c r="J56" s="56"/>
    </row>
    <row r="57" spans="1:20" s="121" customFormat="1" ht="14.1" customHeight="1" x14ac:dyDescent="0.2">
      <c r="A57" s="91">
        <v>29</v>
      </c>
      <c r="B57" s="116" t="s">
        <v>50</v>
      </c>
      <c r="C57" s="102" t="s">
        <v>99</v>
      </c>
      <c r="D57" s="91" t="s">
        <v>10</v>
      </c>
      <c r="E57" s="111">
        <f>E54</f>
        <v>432</v>
      </c>
      <c r="F57" s="207">
        <v>0</v>
      </c>
      <c r="G57" s="92">
        <f t="shared" ref="G57:G59" si="7">E57*F57</f>
        <v>0</v>
      </c>
      <c r="H57" s="92">
        <f t="shared" ref="H57:H59" si="8">(G57)*0.21</f>
        <v>0</v>
      </c>
      <c r="I57" s="55"/>
      <c r="J57" s="56"/>
    </row>
    <row r="58" spans="1:20" s="121" customFormat="1" ht="14.1" customHeight="1" x14ac:dyDescent="0.2">
      <c r="A58" s="91">
        <v>30</v>
      </c>
      <c r="B58" s="116" t="s">
        <v>62</v>
      </c>
      <c r="C58" s="102" t="s">
        <v>98</v>
      </c>
      <c r="D58" s="91" t="s">
        <v>10</v>
      </c>
      <c r="E58" s="111">
        <f>E56*2</f>
        <v>864</v>
      </c>
      <c r="F58" s="207">
        <v>0</v>
      </c>
      <c r="G58" s="92">
        <f t="shared" si="7"/>
        <v>0</v>
      </c>
      <c r="H58" s="92">
        <f t="shared" si="8"/>
        <v>0</v>
      </c>
      <c r="I58" s="55"/>
      <c r="J58" s="56"/>
    </row>
    <row r="59" spans="1:20" s="125" customFormat="1" ht="14.25" x14ac:dyDescent="0.2">
      <c r="A59" s="91">
        <v>31</v>
      </c>
      <c r="B59" s="116" t="s">
        <v>217</v>
      </c>
      <c r="C59" s="102" t="s">
        <v>218</v>
      </c>
      <c r="D59" s="91" t="s">
        <v>10</v>
      </c>
      <c r="E59" s="111">
        <f>E57</f>
        <v>432</v>
      </c>
      <c r="F59" s="207">
        <v>0</v>
      </c>
      <c r="G59" s="92">
        <f t="shared" si="7"/>
        <v>0</v>
      </c>
      <c r="H59" s="92">
        <f t="shared" si="8"/>
        <v>0</v>
      </c>
      <c r="I59" s="109"/>
      <c r="J59" s="62"/>
    </row>
    <row r="60" spans="1:20" s="125" customFormat="1" x14ac:dyDescent="0.2">
      <c r="A60" s="87"/>
      <c r="B60" s="139"/>
      <c r="C60" s="140" t="s">
        <v>14</v>
      </c>
      <c r="D60" s="141"/>
      <c r="E60" s="142"/>
      <c r="F60" s="143"/>
      <c r="G60" s="144"/>
      <c r="H60" s="145"/>
      <c r="I60" s="109"/>
      <c r="J60" s="62"/>
    </row>
    <row r="61" spans="1:20" s="85" customFormat="1" ht="14.1" customHeight="1" x14ac:dyDescent="0.2">
      <c r="A61" s="115">
        <v>32</v>
      </c>
      <c r="B61" s="116" t="s">
        <v>32</v>
      </c>
      <c r="C61" s="117" t="s">
        <v>110</v>
      </c>
      <c r="D61" s="91" t="s">
        <v>13</v>
      </c>
      <c r="E61" s="146">
        <f>E54*0.05*0.75</f>
        <v>16.200000000000003</v>
      </c>
      <c r="F61" s="207">
        <v>0</v>
      </c>
      <c r="G61" s="92">
        <f>E61*F61</f>
        <v>0</v>
      </c>
      <c r="H61" s="30">
        <f>(G61)*0.21</f>
        <v>0</v>
      </c>
      <c r="I61" s="112"/>
      <c r="J61" s="22"/>
      <c r="K61" s="90"/>
    </row>
    <row r="62" spans="1:20" s="125" customFormat="1" x14ac:dyDescent="0.2">
      <c r="A62" s="115">
        <v>33</v>
      </c>
      <c r="B62" s="116" t="s">
        <v>52</v>
      </c>
      <c r="C62" s="57" t="s">
        <v>60</v>
      </c>
      <c r="D62" s="91" t="s">
        <v>13</v>
      </c>
      <c r="E62" s="135">
        <f>E54*0.05*1.5</f>
        <v>32.400000000000006</v>
      </c>
      <c r="F62" s="207">
        <v>0</v>
      </c>
      <c r="G62" s="92">
        <f t="shared" ref="G62:G63" si="9">E62*F62</f>
        <v>0</v>
      </c>
      <c r="H62" s="30">
        <f t="shared" ref="H62:H63" si="10">(G62)*0.21</f>
        <v>0</v>
      </c>
      <c r="I62" s="109"/>
      <c r="J62" s="62"/>
    </row>
    <row r="63" spans="1:20" s="100" customFormat="1" ht="14.1" customHeight="1" x14ac:dyDescent="0.2">
      <c r="A63" s="115">
        <v>34</v>
      </c>
      <c r="B63" s="116" t="s">
        <v>33</v>
      </c>
      <c r="C63" s="102" t="s">
        <v>49</v>
      </c>
      <c r="D63" s="91" t="s">
        <v>13</v>
      </c>
      <c r="E63" s="135">
        <f>E62+E61</f>
        <v>48.600000000000009</v>
      </c>
      <c r="F63" s="207">
        <v>0</v>
      </c>
      <c r="G63" s="92">
        <f t="shared" si="9"/>
        <v>0</v>
      </c>
      <c r="H63" s="30">
        <f t="shared" si="10"/>
        <v>0</v>
      </c>
      <c r="I63" s="120"/>
      <c r="J63" s="108"/>
    </row>
    <row r="64" spans="1:20" s="125" customFormat="1" ht="14.1" customHeight="1" x14ac:dyDescent="0.2">
      <c r="A64" s="93"/>
      <c r="B64" s="94"/>
      <c r="C64" s="95" t="s">
        <v>9</v>
      </c>
      <c r="D64" s="96"/>
      <c r="E64" s="119"/>
      <c r="F64" s="97"/>
      <c r="G64" s="98">
        <f>SUM(G56:G63)</f>
        <v>0</v>
      </c>
      <c r="H64" s="99">
        <f>SUM(H56:H63)</f>
        <v>0</v>
      </c>
      <c r="I64" s="109"/>
      <c r="J64" s="62"/>
      <c r="K64" s="147"/>
      <c r="L64" s="147"/>
      <c r="M64" s="147"/>
      <c r="N64" s="147"/>
      <c r="O64" s="147"/>
      <c r="P64" s="147"/>
      <c r="Q64" s="147"/>
      <c r="R64" s="147"/>
      <c r="S64" s="147"/>
      <c r="T64" s="147"/>
    </row>
    <row r="65" spans="1:20" s="125" customFormat="1" ht="14.1" customHeight="1" x14ac:dyDescent="0.2">
      <c r="A65" s="88"/>
      <c r="B65" s="126"/>
      <c r="C65" s="59"/>
      <c r="D65" s="87"/>
      <c r="E65" s="148"/>
      <c r="F65" s="90"/>
      <c r="G65" s="149"/>
      <c r="H65" s="150"/>
      <c r="I65" s="109"/>
      <c r="J65" s="62"/>
      <c r="K65" s="147"/>
      <c r="L65" s="147"/>
      <c r="M65" s="147"/>
      <c r="N65" s="147"/>
      <c r="O65" s="147"/>
      <c r="P65" s="147"/>
      <c r="Q65" s="147"/>
      <c r="R65" s="147"/>
      <c r="S65" s="147"/>
      <c r="T65" s="147"/>
    </row>
    <row r="66" spans="1:20" s="125" customFormat="1" ht="14.1" customHeight="1" x14ac:dyDescent="0.2">
      <c r="A66" s="88"/>
      <c r="B66" s="126"/>
      <c r="C66" s="59"/>
      <c r="D66" s="87"/>
      <c r="E66" s="148"/>
      <c r="F66" s="90"/>
      <c r="G66" s="149"/>
      <c r="H66" s="150"/>
      <c r="I66" s="109"/>
      <c r="J66" s="62"/>
      <c r="K66" s="147"/>
      <c r="L66" s="147"/>
      <c r="M66" s="147"/>
      <c r="N66" s="147"/>
      <c r="O66" s="147"/>
      <c r="P66" s="147"/>
      <c r="Q66" s="147"/>
      <c r="R66" s="147"/>
      <c r="S66" s="147"/>
      <c r="T66" s="147"/>
    </row>
    <row r="67" spans="1:20" s="86" customFormat="1" ht="14.1" customHeight="1" x14ac:dyDescent="0.2">
      <c r="A67" s="128"/>
      <c r="B67" s="151"/>
      <c r="C67" s="103" t="s">
        <v>111</v>
      </c>
      <c r="D67" s="128" t="s">
        <v>8</v>
      </c>
      <c r="E67" s="60">
        <f>SUM(E96:E99)</f>
        <v>6</v>
      </c>
      <c r="F67" s="152"/>
      <c r="G67" s="149"/>
      <c r="H67" s="153"/>
      <c r="I67" s="109"/>
      <c r="J67" s="62"/>
    </row>
    <row r="68" spans="1:20" s="125" customFormat="1" ht="14.1" customHeight="1" x14ac:dyDescent="0.2">
      <c r="A68" s="87"/>
      <c r="B68" s="151"/>
      <c r="C68" s="103"/>
      <c r="D68" s="87"/>
      <c r="E68" s="148"/>
      <c r="F68" s="90"/>
      <c r="G68" s="127"/>
      <c r="H68" s="85"/>
      <c r="I68" s="109"/>
      <c r="J68" s="109"/>
      <c r="K68" s="124"/>
    </row>
    <row r="69" spans="1:20" s="125" customFormat="1" ht="29.25" customHeight="1" x14ac:dyDescent="0.2">
      <c r="A69" s="115">
        <v>35</v>
      </c>
      <c r="B69" s="116" t="s">
        <v>34</v>
      </c>
      <c r="C69" s="117" t="s">
        <v>112</v>
      </c>
      <c r="D69" s="91" t="s">
        <v>8</v>
      </c>
      <c r="E69" s="63">
        <f>E98+E99+E96</f>
        <v>3</v>
      </c>
      <c r="F69" s="207">
        <v>0</v>
      </c>
      <c r="G69" s="92">
        <f>E69*F69</f>
        <v>0</v>
      </c>
      <c r="H69" s="30">
        <f>(G69)*0.21</f>
        <v>0</v>
      </c>
      <c r="I69" s="109"/>
      <c r="J69" s="109"/>
      <c r="K69" s="124"/>
    </row>
    <row r="70" spans="1:20" s="125" customFormat="1" ht="29.25" customHeight="1" x14ac:dyDescent="0.2">
      <c r="A70" s="115">
        <v>36</v>
      </c>
      <c r="B70" s="116" t="s">
        <v>122</v>
      </c>
      <c r="C70" s="117" t="s">
        <v>121</v>
      </c>
      <c r="D70" s="91" t="s">
        <v>8</v>
      </c>
      <c r="E70" s="63">
        <f>E97</f>
        <v>3</v>
      </c>
      <c r="F70" s="207">
        <v>0</v>
      </c>
      <c r="G70" s="92">
        <f t="shared" ref="G70:G80" si="11">E70*F70</f>
        <v>0</v>
      </c>
      <c r="H70" s="30">
        <f t="shared" ref="H70:H80" si="12">(G70)*0.21</f>
        <v>0</v>
      </c>
      <c r="I70" s="109"/>
      <c r="J70" s="109"/>
      <c r="K70" s="124"/>
    </row>
    <row r="71" spans="1:20" s="125" customFormat="1" ht="13.5" customHeight="1" x14ac:dyDescent="0.2">
      <c r="A71" s="115">
        <v>37</v>
      </c>
      <c r="B71" s="116" t="s">
        <v>213</v>
      </c>
      <c r="C71" s="117" t="s">
        <v>215</v>
      </c>
      <c r="D71" s="91" t="s">
        <v>214</v>
      </c>
      <c r="E71" s="63">
        <v>15</v>
      </c>
      <c r="F71" s="207">
        <v>0</v>
      </c>
      <c r="G71" s="92">
        <f t="shared" si="11"/>
        <v>0</v>
      </c>
      <c r="H71" s="30">
        <f t="shared" si="12"/>
        <v>0</v>
      </c>
      <c r="I71" s="206"/>
      <c r="J71" s="109"/>
      <c r="K71" s="124"/>
    </row>
    <row r="72" spans="1:20" s="125" customFormat="1" ht="14.1" customHeight="1" x14ac:dyDescent="0.2">
      <c r="A72" s="115">
        <v>38</v>
      </c>
      <c r="B72" s="116" t="s">
        <v>41</v>
      </c>
      <c r="C72" s="117" t="s">
        <v>113</v>
      </c>
      <c r="D72" s="91" t="s">
        <v>8</v>
      </c>
      <c r="E72" s="63">
        <f>E67</f>
        <v>6</v>
      </c>
      <c r="F72" s="207">
        <v>0</v>
      </c>
      <c r="G72" s="92">
        <f t="shared" si="11"/>
        <v>0</v>
      </c>
      <c r="H72" s="30">
        <f t="shared" si="12"/>
        <v>0</v>
      </c>
      <c r="I72" s="109"/>
      <c r="J72" s="109"/>
      <c r="K72" s="124"/>
    </row>
    <row r="73" spans="1:20" s="125" customFormat="1" ht="14.1" customHeight="1" x14ac:dyDescent="0.2">
      <c r="A73" s="115">
        <v>39</v>
      </c>
      <c r="B73" s="91">
        <v>184215211</v>
      </c>
      <c r="C73" s="57" t="s">
        <v>205</v>
      </c>
      <c r="D73" s="91" t="s">
        <v>8</v>
      </c>
      <c r="E73" s="63">
        <f>E97</f>
        <v>3</v>
      </c>
      <c r="F73" s="207">
        <v>0</v>
      </c>
      <c r="G73" s="92">
        <f t="shared" si="11"/>
        <v>0</v>
      </c>
      <c r="H73" s="30">
        <f t="shared" si="12"/>
        <v>0</v>
      </c>
      <c r="I73" s="109"/>
      <c r="J73" s="109"/>
      <c r="K73" s="124"/>
    </row>
    <row r="74" spans="1:20" s="125" customFormat="1" ht="14.1" customHeight="1" x14ac:dyDescent="0.2">
      <c r="A74" s="115">
        <v>40</v>
      </c>
      <c r="B74" s="91">
        <v>184215133</v>
      </c>
      <c r="C74" s="57" t="s">
        <v>42</v>
      </c>
      <c r="D74" s="91" t="s">
        <v>8</v>
      </c>
      <c r="E74" s="63">
        <f>E96+E98+E99</f>
        <v>3</v>
      </c>
      <c r="F74" s="207">
        <v>0</v>
      </c>
      <c r="G74" s="92">
        <f t="shared" si="11"/>
        <v>0</v>
      </c>
      <c r="H74" s="30">
        <f t="shared" si="12"/>
        <v>0</v>
      </c>
      <c r="I74" s="109"/>
      <c r="J74" s="109"/>
      <c r="K74" s="124"/>
    </row>
    <row r="75" spans="1:20" s="125" customFormat="1" ht="27" customHeight="1" x14ac:dyDescent="0.2">
      <c r="A75" s="115">
        <v>41</v>
      </c>
      <c r="B75" s="91" t="s">
        <v>11</v>
      </c>
      <c r="C75" s="57" t="s">
        <v>114</v>
      </c>
      <c r="D75" s="91" t="s">
        <v>8</v>
      </c>
      <c r="E75" s="63">
        <f>E67</f>
        <v>6</v>
      </c>
      <c r="F75" s="207">
        <v>0</v>
      </c>
      <c r="G75" s="92">
        <f t="shared" si="11"/>
        <v>0</v>
      </c>
      <c r="H75" s="30">
        <f t="shared" si="12"/>
        <v>0</v>
      </c>
      <c r="I75" s="109"/>
      <c r="J75" s="109"/>
      <c r="K75" s="124"/>
    </row>
    <row r="76" spans="1:20" s="125" customFormat="1" ht="14.1" customHeight="1" x14ac:dyDescent="0.2">
      <c r="A76" s="115">
        <v>42</v>
      </c>
      <c r="B76" s="91">
        <v>185804311</v>
      </c>
      <c r="C76" s="57" t="s">
        <v>43</v>
      </c>
      <c r="D76" s="91" t="s">
        <v>12</v>
      </c>
      <c r="E76" s="64">
        <f>0.08*E67</f>
        <v>0.48</v>
      </c>
      <c r="F76" s="207">
        <v>0</v>
      </c>
      <c r="G76" s="92">
        <f t="shared" si="11"/>
        <v>0</v>
      </c>
      <c r="H76" s="30">
        <f t="shared" si="12"/>
        <v>0</v>
      </c>
      <c r="I76" s="109"/>
      <c r="J76" s="109"/>
      <c r="K76" s="124"/>
    </row>
    <row r="77" spans="1:20" s="125" customFormat="1" ht="14.1" customHeight="1" x14ac:dyDescent="0.2">
      <c r="A77" s="115">
        <v>43</v>
      </c>
      <c r="B77" s="116" t="s">
        <v>35</v>
      </c>
      <c r="C77" s="117" t="s">
        <v>44</v>
      </c>
      <c r="D77" s="91" t="s">
        <v>10</v>
      </c>
      <c r="E77" s="111">
        <f>E67</f>
        <v>6</v>
      </c>
      <c r="F77" s="207">
        <v>0</v>
      </c>
      <c r="G77" s="92">
        <f t="shared" si="11"/>
        <v>0</v>
      </c>
      <c r="H77" s="30">
        <f t="shared" si="12"/>
        <v>0</v>
      </c>
      <c r="I77" s="109"/>
      <c r="J77" s="109"/>
      <c r="K77" s="124"/>
    </row>
    <row r="78" spans="1:20" s="125" customFormat="1" x14ac:dyDescent="0.2">
      <c r="A78" s="115">
        <v>44</v>
      </c>
      <c r="B78" s="91">
        <v>185802114</v>
      </c>
      <c r="C78" s="57" t="s">
        <v>45</v>
      </c>
      <c r="D78" s="91" t="s">
        <v>13</v>
      </c>
      <c r="E78" s="65">
        <f>0.05*0.001*E67</f>
        <v>3.0000000000000003E-4</v>
      </c>
      <c r="F78" s="207">
        <v>0</v>
      </c>
      <c r="G78" s="92">
        <f t="shared" si="11"/>
        <v>0</v>
      </c>
      <c r="H78" s="30">
        <f t="shared" si="12"/>
        <v>0</v>
      </c>
      <c r="I78" s="109"/>
      <c r="J78" s="62"/>
    </row>
    <row r="79" spans="1:20" s="125" customFormat="1" x14ac:dyDescent="0.2">
      <c r="A79" s="115">
        <v>45</v>
      </c>
      <c r="B79" s="116" t="s">
        <v>36</v>
      </c>
      <c r="C79" s="57" t="s">
        <v>46</v>
      </c>
      <c r="D79" s="91" t="s">
        <v>8</v>
      </c>
      <c r="E79" s="66">
        <f>E67</f>
        <v>6</v>
      </c>
      <c r="F79" s="207">
        <v>0</v>
      </c>
      <c r="G79" s="92">
        <f t="shared" si="11"/>
        <v>0</v>
      </c>
      <c r="H79" s="30">
        <f t="shared" si="12"/>
        <v>0</v>
      </c>
      <c r="I79" s="109"/>
      <c r="J79" s="62"/>
    </row>
    <row r="80" spans="1:20" s="125" customFormat="1" ht="14.1" customHeight="1" x14ac:dyDescent="0.2">
      <c r="A80" s="115">
        <v>46</v>
      </c>
      <c r="B80" s="116" t="s">
        <v>11</v>
      </c>
      <c r="C80" s="57" t="s">
        <v>51</v>
      </c>
      <c r="D80" s="91" t="s">
        <v>8</v>
      </c>
      <c r="E80" s="66">
        <f>E67</f>
        <v>6</v>
      </c>
      <c r="F80" s="207">
        <v>0</v>
      </c>
      <c r="G80" s="92">
        <f t="shared" si="11"/>
        <v>0</v>
      </c>
      <c r="H80" s="30">
        <f t="shared" si="12"/>
        <v>0</v>
      </c>
      <c r="I80" s="123"/>
      <c r="J80" s="107"/>
    </row>
    <row r="81" spans="1:11" s="125" customFormat="1" x14ac:dyDescent="0.2">
      <c r="A81" s="87"/>
      <c r="B81" s="139"/>
      <c r="C81" s="140" t="s">
        <v>14</v>
      </c>
      <c r="D81" s="141"/>
      <c r="E81" s="142"/>
      <c r="F81" s="208"/>
      <c r="G81" s="67"/>
      <c r="H81" s="127"/>
      <c r="I81" s="123"/>
      <c r="J81" s="107"/>
    </row>
    <row r="82" spans="1:11" s="125" customFormat="1" ht="14.1" customHeight="1" x14ac:dyDescent="0.2">
      <c r="A82" s="91">
        <v>47</v>
      </c>
      <c r="B82" s="116" t="s">
        <v>30</v>
      </c>
      <c r="C82" s="117" t="s">
        <v>31</v>
      </c>
      <c r="D82" s="91" t="s">
        <v>12</v>
      </c>
      <c r="E82" s="64">
        <f>0.5*E69+1*E70</f>
        <v>4.5</v>
      </c>
      <c r="F82" s="207">
        <v>0</v>
      </c>
      <c r="G82" s="92">
        <f>E82*F82</f>
        <v>0</v>
      </c>
      <c r="H82" s="92">
        <f>(G82)*0.21</f>
        <v>0</v>
      </c>
      <c r="I82" s="123"/>
      <c r="J82" s="107"/>
    </row>
    <row r="83" spans="1:11" s="125" customFormat="1" ht="14.1" customHeight="1" x14ac:dyDescent="0.2">
      <c r="A83" s="91">
        <v>48</v>
      </c>
      <c r="B83" s="116" t="s">
        <v>11</v>
      </c>
      <c r="C83" s="117" t="s">
        <v>76</v>
      </c>
      <c r="D83" s="91" t="s">
        <v>16</v>
      </c>
      <c r="E83" s="64">
        <f>E82*0.5</f>
        <v>2.25</v>
      </c>
      <c r="F83" s="207">
        <v>0</v>
      </c>
      <c r="G83" s="92">
        <f t="shared" ref="G83:G94" si="13">E83*F83</f>
        <v>0</v>
      </c>
      <c r="H83" s="92">
        <f t="shared" ref="H83:H94" si="14">(G83)*0.21</f>
        <v>0</v>
      </c>
      <c r="I83" s="123"/>
      <c r="J83" s="107"/>
    </row>
    <row r="84" spans="1:11" s="125" customFormat="1" ht="14.1" customHeight="1" x14ac:dyDescent="0.2">
      <c r="A84" s="91">
        <v>49</v>
      </c>
      <c r="B84" s="116" t="s">
        <v>11</v>
      </c>
      <c r="C84" s="117" t="s">
        <v>216</v>
      </c>
      <c r="D84" s="91" t="s">
        <v>214</v>
      </c>
      <c r="E84" s="66">
        <f>E71</f>
        <v>15</v>
      </c>
      <c r="F84" s="207">
        <v>0</v>
      </c>
      <c r="G84" s="92">
        <f>E84*F84</f>
        <v>0</v>
      </c>
      <c r="H84" s="92">
        <f>(G84)*0.21</f>
        <v>0</v>
      </c>
      <c r="I84" s="206"/>
      <c r="J84" s="107"/>
    </row>
    <row r="85" spans="1:11" s="125" customFormat="1" ht="29.25" customHeight="1" x14ac:dyDescent="0.2">
      <c r="A85" s="91">
        <v>50</v>
      </c>
      <c r="B85" s="116" t="s">
        <v>208</v>
      </c>
      <c r="C85" s="117" t="s">
        <v>206</v>
      </c>
      <c r="D85" s="91" t="s">
        <v>207</v>
      </c>
      <c r="E85" s="66">
        <f>E73</f>
        <v>3</v>
      </c>
      <c r="F85" s="207">
        <v>0</v>
      </c>
      <c r="G85" s="92">
        <f t="shared" si="13"/>
        <v>0</v>
      </c>
      <c r="H85" s="92">
        <f t="shared" si="14"/>
        <v>0</v>
      </c>
      <c r="I85" s="123"/>
      <c r="J85" s="107"/>
    </row>
    <row r="86" spans="1:11" s="125" customFormat="1" ht="29.25" customHeight="1" x14ac:dyDescent="0.2">
      <c r="A86" s="91">
        <v>51</v>
      </c>
      <c r="B86" s="116" t="s">
        <v>37</v>
      </c>
      <c r="C86" s="117" t="s">
        <v>47</v>
      </c>
      <c r="D86" s="91" t="s">
        <v>8</v>
      </c>
      <c r="E86" s="155">
        <f>(3*E74)</f>
        <v>9</v>
      </c>
      <c r="F86" s="207">
        <v>0</v>
      </c>
      <c r="G86" s="92">
        <f t="shared" si="13"/>
        <v>0</v>
      </c>
      <c r="H86" s="92">
        <f t="shared" si="14"/>
        <v>0</v>
      </c>
      <c r="I86" s="123"/>
      <c r="J86" s="107"/>
    </row>
    <row r="87" spans="1:11" s="125" customFormat="1" x14ac:dyDescent="0.2">
      <c r="A87" s="91">
        <v>52</v>
      </c>
      <c r="B87" s="116" t="s">
        <v>11</v>
      </c>
      <c r="C87" s="117" t="s">
        <v>15</v>
      </c>
      <c r="D87" s="91" t="s">
        <v>8</v>
      </c>
      <c r="E87" s="155">
        <f>3*E74</f>
        <v>9</v>
      </c>
      <c r="F87" s="207">
        <v>0</v>
      </c>
      <c r="G87" s="92">
        <f t="shared" si="13"/>
        <v>0</v>
      </c>
      <c r="H87" s="92">
        <f t="shared" si="14"/>
        <v>0</v>
      </c>
      <c r="I87" s="123"/>
      <c r="J87" s="107"/>
    </row>
    <row r="88" spans="1:11" s="85" customFormat="1" x14ac:dyDescent="0.2">
      <c r="A88" s="91">
        <v>53</v>
      </c>
      <c r="B88" s="116" t="s">
        <v>11</v>
      </c>
      <c r="C88" s="57" t="s">
        <v>54</v>
      </c>
      <c r="D88" s="91" t="s">
        <v>16</v>
      </c>
      <c r="E88" s="64">
        <f>0.05*E67</f>
        <v>0.30000000000000004</v>
      </c>
      <c r="F88" s="207">
        <v>0</v>
      </c>
      <c r="G88" s="92">
        <f t="shared" si="13"/>
        <v>0</v>
      </c>
      <c r="H88" s="92">
        <f t="shared" si="14"/>
        <v>0</v>
      </c>
      <c r="I88" s="109"/>
      <c r="J88" s="62"/>
    </row>
    <row r="89" spans="1:11" s="125" customFormat="1" ht="14.25" x14ac:dyDescent="0.2">
      <c r="A89" s="91">
        <v>54</v>
      </c>
      <c r="B89" s="156">
        <v>10391100</v>
      </c>
      <c r="C89" s="102" t="s">
        <v>17</v>
      </c>
      <c r="D89" s="91" t="s">
        <v>12</v>
      </c>
      <c r="E89" s="146">
        <f>E77*0.15</f>
        <v>0.89999999999999991</v>
      </c>
      <c r="F89" s="207">
        <v>0</v>
      </c>
      <c r="G89" s="92">
        <f t="shared" si="13"/>
        <v>0</v>
      </c>
      <c r="H89" s="92">
        <f t="shared" si="14"/>
        <v>0</v>
      </c>
      <c r="I89" s="123"/>
      <c r="J89" s="107"/>
    </row>
    <row r="90" spans="1:11" s="125" customFormat="1" ht="14.1" customHeight="1" x14ac:dyDescent="0.2">
      <c r="A90" s="91">
        <v>55</v>
      </c>
      <c r="B90" s="116" t="s">
        <v>11</v>
      </c>
      <c r="C90" s="68" t="s">
        <v>115</v>
      </c>
      <c r="D90" s="91" t="s">
        <v>16</v>
      </c>
      <c r="E90" s="69">
        <f>E67*0.15</f>
        <v>0.89999999999999991</v>
      </c>
      <c r="F90" s="207">
        <v>0</v>
      </c>
      <c r="G90" s="92">
        <f t="shared" si="13"/>
        <v>0</v>
      </c>
      <c r="H90" s="92">
        <f t="shared" si="14"/>
        <v>0</v>
      </c>
      <c r="I90" s="109"/>
      <c r="J90" s="107"/>
    </row>
    <row r="91" spans="1:11" s="125" customFormat="1" ht="14.1" customHeight="1" x14ac:dyDescent="0.2">
      <c r="A91" s="91">
        <v>56</v>
      </c>
      <c r="B91" s="116" t="s">
        <v>11</v>
      </c>
      <c r="C91" s="68" t="s">
        <v>116</v>
      </c>
      <c r="D91" s="91" t="s">
        <v>16</v>
      </c>
      <c r="E91" s="69">
        <f>E67*0.35</f>
        <v>2.0999999999999996</v>
      </c>
      <c r="F91" s="207">
        <v>0</v>
      </c>
      <c r="G91" s="92">
        <f t="shared" si="13"/>
        <v>0</v>
      </c>
      <c r="H91" s="92">
        <f t="shared" si="14"/>
        <v>0</v>
      </c>
      <c r="I91" s="109"/>
      <c r="J91" s="107"/>
    </row>
    <row r="92" spans="1:11" s="125" customFormat="1" x14ac:dyDescent="0.2">
      <c r="A92" s="91">
        <v>57</v>
      </c>
      <c r="B92" s="116" t="s">
        <v>11</v>
      </c>
      <c r="C92" s="57" t="s">
        <v>123</v>
      </c>
      <c r="D92" s="91" t="s">
        <v>18</v>
      </c>
      <c r="E92" s="64">
        <f>E74*2</f>
        <v>6</v>
      </c>
      <c r="F92" s="207">
        <v>0</v>
      </c>
      <c r="G92" s="92">
        <f t="shared" si="13"/>
        <v>0</v>
      </c>
      <c r="H92" s="92">
        <f t="shared" si="14"/>
        <v>0</v>
      </c>
      <c r="I92" s="109"/>
      <c r="J92" s="123"/>
      <c r="K92" s="124"/>
    </row>
    <row r="93" spans="1:11" s="125" customFormat="1" ht="14.25" x14ac:dyDescent="0.2">
      <c r="A93" s="91">
        <v>58</v>
      </c>
      <c r="B93" s="116" t="s">
        <v>38</v>
      </c>
      <c r="C93" s="117" t="s">
        <v>48</v>
      </c>
      <c r="D93" s="91" t="s">
        <v>12</v>
      </c>
      <c r="E93" s="146">
        <f>E76</f>
        <v>0.48</v>
      </c>
      <c r="F93" s="207">
        <v>0</v>
      </c>
      <c r="G93" s="92">
        <f t="shared" si="13"/>
        <v>0</v>
      </c>
      <c r="H93" s="92">
        <f t="shared" si="14"/>
        <v>0</v>
      </c>
      <c r="I93" s="109"/>
      <c r="J93" s="123"/>
      <c r="K93" s="124"/>
    </row>
    <row r="94" spans="1:11" s="125" customFormat="1" x14ac:dyDescent="0.2">
      <c r="A94" s="91">
        <v>59</v>
      </c>
      <c r="B94" s="116" t="s">
        <v>33</v>
      </c>
      <c r="C94" s="102" t="s">
        <v>49</v>
      </c>
      <c r="D94" s="91" t="s">
        <v>13</v>
      </c>
      <c r="E94" s="135">
        <f>E82*0.75+E86*0.01+E87*0.0005+E88*0.001+E89*0.4+E93+E83*0.001+E90*0.001+E91*0.001+E85*0.005</f>
        <v>4.33005</v>
      </c>
      <c r="F94" s="207">
        <v>0</v>
      </c>
      <c r="G94" s="92">
        <f t="shared" si="13"/>
        <v>0</v>
      </c>
      <c r="H94" s="92">
        <f t="shared" si="14"/>
        <v>0</v>
      </c>
      <c r="I94" s="109"/>
      <c r="J94" s="107"/>
    </row>
    <row r="95" spans="1:11" s="125" customFormat="1" ht="13.35" customHeight="1" x14ac:dyDescent="0.2">
      <c r="A95" s="87"/>
      <c r="B95" s="139"/>
      <c r="C95" s="140" t="s">
        <v>19</v>
      </c>
      <c r="D95" s="141"/>
      <c r="E95" s="142"/>
      <c r="F95" s="143"/>
      <c r="G95" s="147"/>
      <c r="H95" s="127"/>
      <c r="I95" s="109"/>
      <c r="J95" s="107"/>
      <c r="K95" s="98"/>
    </row>
    <row r="96" spans="1:11" s="86" customFormat="1" ht="13.35" customHeight="1" x14ac:dyDescent="0.2">
      <c r="A96" s="91">
        <v>60</v>
      </c>
      <c r="B96" s="116" t="s">
        <v>11</v>
      </c>
      <c r="C96" s="104" t="s">
        <v>55</v>
      </c>
      <c r="D96" s="91" t="s">
        <v>8</v>
      </c>
      <c r="E96" s="53">
        <v>1</v>
      </c>
      <c r="F96" s="207">
        <v>0</v>
      </c>
      <c r="G96" s="92">
        <f>E96*F96</f>
        <v>0</v>
      </c>
      <c r="H96" s="92">
        <f>(G96)*0.21</f>
        <v>0</v>
      </c>
      <c r="I96" s="123"/>
      <c r="J96" s="157"/>
      <c r="K96" s="98"/>
    </row>
    <row r="97" spans="1:11" s="86" customFormat="1" ht="13.35" customHeight="1" x14ac:dyDescent="0.2">
      <c r="A97" s="91">
        <v>61</v>
      </c>
      <c r="B97" s="116" t="s">
        <v>11</v>
      </c>
      <c r="C97" s="104" t="s">
        <v>117</v>
      </c>
      <c r="D97" s="91" t="s">
        <v>8</v>
      </c>
      <c r="E97" s="53">
        <v>3</v>
      </c>
      <c r="F97" s="207">
        <v>0</v>
      </c>
      <c r="G97" s="92">
        <f t="shared" ref="G97:G100" si="15">E97*F97</f>
        <v>0</v>
      </c>
      <c r="H97" s="92">
        <f t="shared" ref="H97:H100" si="16">(G97)*0.21</f>
        <v>0</v>
      </c>
      <c r="I97" s="123"/>
      <c r="J97" s="157"/>
      <c r="K97" s="98"/>
    </row>
    <row r="98" spans="1:11" s="86" customFormat="1" ht="13.35" customHeight="1" x14ac:dyDescent="0.2">
      <c r="A98" s="91">
        <v>62</v>
      </c>
      <c r="B98" s="116" t="s">
        <v>11</v>
      </c>
      <c r="C98" s="158" t="s">
        <v>118</v>
      </c>
      <c r="D98" s="91" t="s">
        <v>8</v>
      </c>
      <c r="E98" s="53">
        <v>1</v>
      </c>
      <c r="F98" s="207">
        <v>0</v>
      </c>
      <c r="G98" s="92">
        <f t="shared" si="15"/>
        <v>0</v>
      </c>
      <c r="H98" s="92">
        <f t="shared" si="16"/>
        <v>0</v>
      </c>
      <c r="I98" s="123"/>
      <c r="J98" s="157"/>
      <c r="K98" s="98"/>
    </row>
    <row r="99" spans="1:11" s="125" customFormat="1" ht="13.35" customHeight="1" x14ac:dyDescent="0.2">
      <c r="A99" s="91">
        <v>63</v>
      </c>
      <c r="B99" s="116" t="s">
        <v>11</v>
      </c>
      <c r="C99" s="158" t="s">
        <v>119</v>
      </c>
      <c r="D99" s="91" t="s">
        <v>8</v>
      </c>
      <c r="E99" s="53">
        <v>1</v>
      </c>
      <c r="F99" s="207">
        <v>0</v>
      </c>
      <c r="G99" s="92">
        <f t="shared" si="15"/>
        <v>0</v>
      </c>
      <c r="H99" s="92">
        <f t="shared" si="16"/>
        <v>0</v>
      </c>
      <c r="I99" s="123"/>
      <c r="J99" s="107"/>
      <c r="K99" s="98"/>
    </row>
    <row r="100" spans="1:11" s="100" customFormat="1" x14ac:dyDescent="0.2">
      <c r="A100" s="91">
        <v>64</v>
      </c>
      <c r="B100" s="116" t="s">
        <v>33</v>
      </c>
      <c r="C100" s="102" t="s">
        <v>49</v>
      </c>
      <c r="D100" s="91" t="s">
        <v>13</v>
      </c>
      <c r="E100" s="135">
        <f>SUM(E96:E99)*0.12</f>
        <v>0.72</v>
      </c>
      <c r="F100" s="207">
        <v>0</v>
      </c>
      <c r="G100" s="92">
        <f t="shared" si="15"/>
        <v>0</v>
      </c>
      <c r="H100" s="92">
        <f t="shared" si="16"/>
        <v>0</v>
      </c>
      <c r="I100" s="159"/>
      <c r="J100" s="97"/>
    </row>
    <row r="101" spans="1:11" s="100" customFormat="1" ht="14.1" customHeight="1" x14ac:dyDescent="0.2">
      <c r="A101" s="93"/>
      <c r="B101" s="94"/>
      <c r="C101" s="95" t="s">
        <v>9</v>
      </c>
      <c r="D101" s="96"/>
      <c r="E101" s="119"/>
      <c r="F101" s="97"/>
      <c r="G101" s="98">
        <f>SUM(G69:G100)</f>
        <v>0</v>
      </c>
      <c r="H101" s="160">
        <f>SUM(H69:H100)</f>
        <v>0</v>
      </c>
      <c r="I101" s="120"/>
      <c r="J101" s="108"/>
    </row>
    <row r="102" spans="1:11" s="100" customFormat="1" ht="14.1" customHeight="1" x14ac:dyDescent="0.2">
      <c r="A102" s="93"/>
      <c r="B102" s="94"/>
      <c r="C102" s="70"/>
      <c r="D102" s="96"/>
      <c r="E102" s="119"/>
      <c r="F102" s="97"/>
      <c r="G102" s="98"/>
      <c r="H102" s="99"/>
      <c r="I102" s="120"/>
      <c r="J102" s="108"/>
    </row>
    <row r="103" spans="1:11" s="100" customFormat="1" ht="14.1" customHeight="1" x14ac:dyDescent="0.2">
      <c r="A103" s="93"/>
      <c r="B103" s="94"/>
      <c r="C103" s="70"/>
      <c r="D103" s="96"/>
      <c r="E103" s="119"/>
      <c r="F103" s="97"/>
      <c r="G103" s="98"/>
      <c r="H103" s="99"/>
      <c r="I103" s="120"/>
      <c r="J103" s="108"/>
    </row>
    <row r="104" spans="1:11" s="125" customFormat="1" ht="14.1" customHeight="1" x14ac:dyDescent="0.2">
      <c r="A104" s="87"/>
      <c r="B104" s="151"/>
      <c r="C104" s="103" t="s">
        <v>120</v>
      </c>
      <c r="D104" s="128" t="s">
        <v>28</v>
      </c>
      <c r="E104" s="110">
        <v>201</v>
      </c>
      <c r="F104" s="90"/>
      <c r="G104" s="127"/>
      <c r="H104" s="85"/>
      <c r="I104" s="109"/>
      <c r="J104" s="109"/>
      <c r="K104" s="138"/>
    </row>
    <row r="105" spans="1:11" s="125" customFormat="1" ht="14.1" customHeight="1" x14ac:dyDescent="0.2">
      <c r="A105" s="87"/>
      <c r="B105" s="89"/>
      <c r="C105" s="103"/>
      <c r="D105" s="87"/>
      <c r="E105" s="148"/>
      <c r="F105" s="90"/>
      <c r="G105" s="127"/>
      <c r="H105" s="85"/>
      <c r="I105" s="109"/>
      <c r="J105" s="109"/>
      <c r="K105" s="138"/>
    </row>
    <row r="106" spans="1:11" s="161" customFormat="1" ht="28.5" customHeight="1" x14ac:dyDescent="0.2">
      <c r="A106" s="115">
        <v>65</v>
      </c>
      <c r="B106" s="116" t="s">
        <v>63</v>
      </c>
      <c r="C106" s="117" t="s">
        <v>64</v>
      </c>
      <c r="D106" s="91" t="s">
        <v>8</v>
      </c>
      <c r="E106" s="63">
        <f>E108+E109</f>
        <v>307</v>
      </c>
      <c r="F106" s="207">
        <v>0</v>
      </c>
      <c r="G106" s="92">
        <f>E106*F106</f>
        <v>0</v>
      </c>
      <c r="H106" s="92">
        <f>(G106)*0.21</f>
        <v>0</v>
      </c>
      <c r="I106" s="109"/>
      <c r="J106" s="109"/>
      <c r="K106" s="138"/>
    </row>
    <row r="107" spans="1:11" s="161" customFormat="1" ht="28.5" customHeight="1" x14ac:dyDescent="0.2">
      <c r="A107" s="115">
        <v>66</v>
      </c>
      <c r="B107" s="116" t="s">
        <v>125</v>
      </c>
      <c r="C107" s="117" t="s">
        <v>124</v>
      </c>
      <c r="D107" s="91" t="s">
        <v>8</v>
      </c>
      <c r="E107" s="63">
        <f>E110</f>
        <v>227</v>
      </c>
      <c r="F107" s="207">
        <v>0</v>
      </c>
      <c r="G107" s="92">
        <f t="shared" ref="G107:G114" si="17">E107*F107</f>
        <v>0</v>
      </c>
      <c r="H107" s="92">
        <f t="shared" ref="H107:H114" si="18">(G107)*0.21</f>
        <v>0</v>
      </c>
      <c r="I107" s="109"/>
      <c r="J107" s="109"/>
      <c r="K107" s="138"/>
    </row>
    <row r="108" spans="1:11" s="125" customFormat="1" x14ac:dyDescent="0.2">
      <c r="A108" s="115">
        <v>67</v>
      </c>
      <c r="B108" s="71" t="s">
        <v>149</v>
      </c>
      <c r="C108" s="72" t="s">
        <v>148</v>
      </c>
      <c r="D108" s="17" t="s">
        <v>8</v>
      </c>
      <c r="E108" s="66">
        <f>E124+E127+E131+E143+E144+E145+E146</f>
        <v>273</v>
      </c>
      <c r="F108" s="207">
        <v>0</v>
      </c>
      <c r="G108" s="92">
        <f t="shared" si="17"/>
        <v>0</v>
      </c>
      <c r="H108" s="92">
        <f t="shared" si="18"/>
        <v>0</v>
      </c>
      <c r="I108" s="109"/>
      <c r="J108" s="123"/>
      <c r="K108" s="124"/>
    </row>
    <row r="109" spans="1:11" s="125" customFormat="1" x14ac:dyDescent="0.2">
      <c r="A109" s="115">
        <v>68</v>
      </c>
      <c r="B109" s="71" t="s">
        <v>151</v>
      </c>
      <c r="C109" s="72" t="s">
        <v>150</v>
      </c>
      <c r="D109" s="17" t="s">
        <v>8</v>
      </c>
      <c r="E109" s="66">
        <f>E125+E128+E130+E132+E147+E148</f>
        <v>34</v>
      </c>
      <c r="F109" s="207">
        <v>0</v>
      </c>
      <c r="G109" s="92">
        <f t="shared" si="17"/>
        <v>0</v>
      </c>
      <c r="H109" s="92">
        <f t="shared" si="18"/>
        <v>0</v>
      </c>
      <c r="I109" s="109"/>
      <c r="J109" s="123"/>
      <c r="K109" s="124"/>
    </row>
    <row r="110" spans="1:11" s="125" customFormat="1" x14ac:dyDescent="0.2">
      <c r="A110" s="115">
        <v>69</v>
      </c>
      <c r="B110" s="71" t="s">
        <v>153</v>
      </c>
      <c r="C110" s="72" t="s">
        <v>152</v>
      </c>
      <c r="D110" s="17" t="s">
        <v>8</v>
      </c>
      <c r="E110" s="66">
        <f>E126+E129+SUM(E133:E142)</f>
        <v>227</v>
      </c>
      <c r="F110" s="207">
        <v>0</v>
      </c>
      <c r="G110" s="92">
        <f t="shared" si="17"/>
        <v>0</v>
      </c>
      <c r="H110" s="92">
        <f t="shared" si="18"/>
        <v>0</v>
      </c>
      <c r="I110" s="109"/>
      <c r="J110" s="123"/>
      <c r="K110" s="124"/>
    </row>
    <row r="111" spans="1:11" s="125" customFormat="1" x14ac:dyDescent="0.2">
      <c r="A111" s="115">
        <v>70</v>
      </c>
      <c r="B111" s="91">
        <v>185802114</v>
      </c>
      <c r="C111" s="57" t="s">
        <v>65</v>
      </c>
      <c r="D111" s="91" t="s">
        <v>13</v>
      </c>
      <c r="E111" s="73">
        <f>E123*0.01*0.001</f>
        <v>5.3400000000000001E-3</v>
      </c>
      <c r="F111" s="207">
        <v>0</v>
      </c>
      <c r="G111" s="92">
        <f t="shared" si="17"/>
        <v>0</v>
      </c>
      <c r="H111" s="92">
        <f t="shared" si="18"/>
        <v>0</v>
      </c>
      <c r="I111" s="109"/>
      <c r="J111" s="123"/>
      <c r="K111" s="124"/>
    </row>
    <row r="112" spans="1:11" s="125" customFormat="1" ht="14.25" x14ac:dyDescent="0.2">
      <c r="A112" s="115">
        <v>71</v>
      </c>
      <c r="B112" s="116" t="s">
        <v>35</v>
      </c>
      <c r="C112" s="117" t="s">
        <v>154</v>
      </c>
      <c r="D112" s="91" t="s">
        <v>10</v>
      </c>
      <c r="E112" s="111">
        <f>E104</f>
        <v>201</v>
      </c>
      <c r="F112" s="207">
        <v>0</v>
      </c>
      <c r="G112" s="92">
        <f t="shared" si="17"/>
        <v>0</v>
      </c>
      <c r="H112" s="92">
        <f t="shared" si="18"/>
        <v>0</v>
      </c>
      <c r="I112" s="109"/>
      <c r="J112" s="123"/>
      <c r="K112" s="124"/>
    </row>
    <row r="113" spans="1:11" s="125" customFormat="1" ht="12.75" customHeight="1" x14ac:dyDescent="0.2">
      <c r="A113" s="115">
        <v>72</v>
      </c>
      <c r="B113" s="91">
        <v>185804311</v>
      </c>
      <c r="C113" s="117" t="s">
        <v>66</v>
      </c>
      <c r="D113" s="91" t="s">
        <v>12</v>
      </c>
      <c r="E113" s="146">
        <f>E112*0.04</f>
        <v>8.0400000000000009</v>
      </c>
      <c r="F113" s="207">
        <v>0</v>
      </c>
      <c r="G113" s="92">
        <f t="shared" si="17"/>
        <v>0</v>
      </c>
      <c r="H113" s="92">
        <f t="shared" si="18"/>
        <v>0</v>
      </c>
      <c r="I113" s="109"/>
      <c r="J113" s="109"/>
      <c r="K113" s="138"/>
    </row>
    <row r="114" spans="1:11" s="125" customFormat="1" ht="12.75" customHeight="1" x14ac:dyDescent="0.2">
      <c r="A114" s="115">
        <v>73</v>
      </c>
      <c r="B114" s="91">
        <v>184851411</v>
      </c>
      <c r="C114" s="117" t="s">
        <v>67</v>
      </c>
      <c r="D114" s="91" t="s">
        <v>8</v>
      </c>
      <c r="E114" s="111">
        <f>E123</f>
        <v>534</v>
      </c>
      <c r="F114" s="207">
        <v>0</v>
      </c>
      <c r="G114" s="92">
        <f t="shared" si="17"/>
        <v>0</v>
      </c>
      <c r="H114" s="92">
        <f t="shared" si="18"/>
        <v>0</v>
      </c>
      <c r="I114" s="109"/>
      <c r="J114" s="109"/>
      <c r="K114" s="138"/>
    </row>
    <row r="115" spans="1:11" s="125" customFormat="1" x14ac:dyDescent="0.2">
      <c r="A115" s="87"/>
      <c r="B115" s="139"/>
      <c r="C115" s="140" t="s">
        <v>14</v>
      </c>
      <c r="D115" s="141"/>
      <c r="E115" s="142"/>
      <c r="F115" s="143"/>
      <c r="G115" s="144"/>
      <c r="H115" s="145"/>
      <c r="I115" s="109"/>
      <c r="J115" s="123"/>
      <c r="K115" s="124"/>
    </row>
    <row r="116" spans="1:11" s="125" customFormat="1" ht="14.25" x14ac:dyDescent="0.2">
      <c r="A116" s="91">
        <v>74</v>
      </c>
      <c r="B116" s="116" t="s">
        <v>30</v>
      </c>
      <c r="C116" s="117" t="s">
        <v>31</v>
      </c>
      <c r="D116" s="91" t="s">
        <v>12</v>
      </c>
      <c r="E116" s="69">
        <f>E108*0.025+(E125+E128+E130+E132+E147+E148)*0.025</f>
        <v>7.6750000000000007</v>
      </c>
      <c r="F116" s="207">
        <v>0</v>
      </c>
      <c r="G116" s="92">
        <f>E116*F116</f>
        <v>0</v>
      </c>
      <c r="H116" s="92">
        <f>(G116)*0.21</f>
        <v>0</v>
      </c>
      <c r="I116" s="123"/>
      <c r="J116" s="107"/>
    </row>
    <row r="117" spans="1:11" s="125" customFormat="1" ht="14.25" x14ac:dyDescent="0.2">
      <c r="A117" s="91">
        <v>75</v>
      </c>
      <c r="B117" s="116" t="s">
        <v>11</v>
      </c>
      <c r="C117" s="58" t="s">
        <v>155</v>
      </c>
      <c r="D117" s="91" t="s">
        <v>12</v>
      </c>
      <c r="E117" s="146">
        <f>(SUM(E133:E142)+E126+E129)*0.025</f>
        <v>5.6750000000000007</v>
      </c>
      <c r="F117" s="207">
        <v>0</v>
      </c>
      <c r="G117" s="92">
        <f t="shared" ref="G117:G122" si="19">E117*F117</f>
        <v>0</v>
      </c>
      <c r="H117" s="92">
        <f t="shared" ref="H117:H122" si="20">(G117)*0.21</f>
        <v>0</v>
      </c>
      <c r="I117" s="109"/>
      <c r="J117" s="123"/>
      <c r="K117" s="124"/>
    </row>
    <row r="118" spans="1:11" s="125" customFormat="1" x14ac:dyDescent="0.2">
      <c r="A118" s="91">
        <v>76</v>
      </c>
      <c r="B118" s="116" t="s">
        <v>11</v>
      </c>
      <c r="C118" s="117" t="s">
        <v>68</v>
      </c>
      <c r="D118" s="91" t="s">
        <v>16</v>
      </c>
      <c r="E118" s="146">
        <f>E123*0.01</f>
        <v>5.34</v>
      </c>
      <c r="F118" s="207">
        <v>0</v>
      </c>
      <c r="G118" s="92">
        <f t="shared" si="19"/>
        <v>0</v>
      </c>
      <c r="H118" s="92">
        <f t="shared" si="20"/>
        <v>0</v>
      </c>
      <c r="I118" s="109"/>
      <c r="J118" s="123"/>
      <c r="K118" s="124"/>
    </row>
    <row r="119" spans="1:11" s="125" customFormat="1" ht="14.1" customHeight="1" x14ac:dyDescent="0.2">
      <c r="A119" s="91">
        <v>77</v>
      </c>
      <c r="B119" s="116" t="s">
        <v>11</v>
      </c>
      <c r="C119" s="117" t="s">
        <v>76</v>
      </c>
      <c r="D119" s="91" t="s">
        <v>16</v>
      </c>
      <c r="E119" s="64">
        <f>(E116+E117)*0.5</f>
        <v>6.6750000000000007</v>
      </c>
      <c r="F119" s="207">
        <v>0</v>
      </c>
      <c r="G119" s="92">
        <f t="shared" si="19"/>
        <v>0</v>
      </c>
      <c r="H119" s="92">
        <f t="shared" si="20"/>
        <v>0</v>
      </c>
      <c r="I119" s="123"/>
      <c r="J119" s="107"/>
    </row>
    <row r="120" spans="1:11" s="125" customFormat="1" ht="14.25" x14ac:dyDescent="0.2">
      <c r="A120" s="91">
        <v>78</v>
      </c>
      <c r="B120" s="156">
        <v>10391100</v>
      </c>
      <c r="C120" s="102" t="s">
        <v>17</v>
      </c>
      <c r="D120" s="91" t="s">
        <v>12</v>
      </c>
      <c r="E120" s="146">
        <f>E104*0.1*1.5</f>
        <v>30.150000000000002</v>
      </c>
      <c r="F120" s="207">
        <v>0</v>
      </c>
      <c r="G120" s="92">
        <f t="shared" si="19"/>
        <v>0</v>
      </c>
      <c r="H120" s="92">
        <f t="shared" si="20"/>
        <v>0</v>
      </c>
      <c r="I120" s="109"/>
      <c r="J120" s="123"/>
      <c r="K120" s="124"/>
    </row>
    <row r="121" spans="1:11" s="125" customFormat="1" ht="14.25" x14ac:dyDescent="0.2">
      <c r="A121" s="91">
        <v>79</v>
      </c>
      <c r="B121" s="116" t="s">
        <v>38</v>
      </c>
      <c r="C121" s="117" t="s">
        <v>48</v>
      </c>
      <c r="D121" s="91" t="s">
        <v>12</v>
      </c>
      <c r="E121" s="146">
        <f>E113</f>
        <v>8.0400000000000009</v>
      </c>
      <c r="F121" s="207">
        <v>0</v>
      </c>
      <c r="G121" s="92">
        <f t="shared" si="19"/>
        <v>0</v>
      </c>
      <c r="H121" s="92">
        <f t="shared" si="20"/>
        <v>0</v>
      </c>
      <c r="I121" s="109"/>
      <c r="J121" s="123"/>
      <c r="K121" s="124"/>
    </row>
    <row r="122" spans="1:11" s="125" customFormat="1" ht="14.25" customHeight="1" x14ac:dyDescent="0.2">
      <c r="A122" s="91">
        <v>80</v>
      </c>
      <c r="B122" s="116" t="s">
        <v>33</v>
      </c>
      <c r="C122" s="102" t="s">
        <v>49</v>
      </c>
      <c r="D122" s="91" t="s">
        <v>13</v>
      </c>
      <c r="E122" s="135">
        <f>E118*0.001+E120*0.4+E121+E116*0.8+E119*0.001+E117*0.6</f>
        <v>29.657015000000008</v>
      </c>
      <c r="F122" s="207">
        <v>0</v>
      </c>
      <c r="G122" s="92">
        <f t="shared" si="19"/>
        <v>0</v>
      </c>
      <c r="H122" s="92">
        <f t="shared" si="20"/>
        <v>0</v>
      </c>
      <c r="I122" s="109"/>
      <c r="J122" s="109"/>
      <c r="K122" s="138"/>
    </row>
    <row r="123" spans="1:11" s="125" customFormat="1" ht="16.5" customHeight="1" x14ac:dyDescent="0.2">
      <c r="A123" s="128"/>
      <c r="B123" s="74"/>
      <c r="C123" s="140" t="s">
        <v>19</v>
      </c>
      <c r="D123" s="128" t="s">
        <v>8</v>
      </c>
      <c r="E123" s="75">
        <f>SUM(E124:E148)</f>
        <v>534</v>
      </c>
      <c r="F123" s="76"/>
      <c r="G123" s="153"/>
      <c r="H123" s="77"/>
      <c r="I123" s="112"/>
      <c r="J123" s="162"/>
      <c r="K123" s="98"/>
    </row>
    <row r="124" spans="1:11" s="125" customFormat="1" ht="14.1" customHeight="1" x14ac:dyDescent="0.2">
      <c r="A124" s="91">
        <v>81</v>
      </c>
      <c r="B124" s="116" t="s">
        <v>11</v>
      </c>
      <c r="C124" s="104" t="s">
        <v>130</v>
      </c>
      <c r="D124" s="91" t="s">
        <v>8</v>
      </c>
      <c r="E124" s="17">
        <v>37</v>
      </c>
      <c r="F124" s="207">
        <v>0</v>
      </c>
      <c r="G124" s="92">
        <f>E124*F124</f>
        <v>0</v>
      </c>
      <c r="H124" s="92">
        <f>(G124)*0.21</f>
        <v>0</v>
      </c>
      <c r="I124" s="112"/>
      <c r="J124" s="162"/>
      <c r="K124" s="98"/>
    </row>
    <row r="125" spans="1:11" s="125" customFormat="1" ht="14.1" customHeight="1" x14ac:dyDescent="0.2">
      <c r="A125" s="91">
        <v>82</v>
      </c>
      <c r="B125" s="116" t="s">
        <v>11</v>
      </c>
      <c r="C125" s="104" t="s">
        <v>138</v>
      </c>
      <c r="D125" s="91" t="s">
        <v>8</v>
      </c>
      <c r="E125" s="17">
        <v>2</v>
      </c>
      <c r="F125" s="207">
        <v>0</v>
      </c>
      <c r="G125" s="92">
        <f t="shared" ref="G125:G149" si="21">E125*F125</f>
        <v>0</v>
      </c>
      <c r="H125" s="92">
        <f t="shared" ref="H125:H149" si="22">(G125)*0.21</f>
        <v>0</v>
      </c>
      <c r="I125" s="112"/>
      <c r="J125" s="162"/>
      <c r="K125" s="98"/>
    </row>
    <row r="126" spans="1:11" s="125" customFormat="1" ht="14.1" customHeight="1" x14ac:dyDescent="0.2">
      <c r="A126" s="91">
        <v>83</v>
      </c>
      <c r="B126" s="116" t="s">
        <v>11</v>
      </c>
      <c r="C126" s="104" t="s">
        <v>135</v>
      </c>
      <c r="D126" s="91" t="s">
        <v>8</v>
      </c>
      <c r="E126" s="17">
        <v>61</v>
      </c>
      <c r="F126" s="207">
        <v>0</v>
      </c>
      <c r="G126" s="92">
        <f t="shared" si="21"/>
        <v>0</v>
      </c>
      <c r="H126" s="92">
        <f t="shared" si="22"/>
        <v>0</v>
      </c>
      <c r="I126" s="112"/>
      <c r="J126" s="162"/>
      <c r="K126" s="98"/>
    </row>
    <row r="127" spans="1:11" s="125" customFormat="1" ht="14.1" customHeight="1" x14ac:dyDescent="0.2">
      <c r="A127" s="91">
        <v>84</v>
      </c>
      <c r="B127" s="116" t="s">
        <v>11</v>
      </c>
      <c r="C127" s="104" t="s">
        <v>210</v>
      </c>
      <c r="D127" s="91" t="s">
        <v>8</v>
      </c>
      <c r="E127" s="17">
        <v>35</v>
      </c>
      <c r="F127" s="207">
        <v>0</v>
      </c>
      <c r="G127" s="92">
        <f t="shared" si="21"/>
        <v>0</v>
      </c>
      <c r="H127" s="92">
        <f t="shared" si="22"/>
        <v>0</v>
      </c>
      <c r="I127" s="112"/>
      <c r="J127" s="162"/>
      <c r="K127" s="98"/>
    </row>
    <row r="128" spans="1:11" s="125" customFormat="1" ht="14.1" customHeight="1" x14ac:dyDescent="0.2">
      <c r="A128" s="91">
        <v>85</v>
      </c>
      <c r="B128" s="116" t="s">
        <v>11</v>
      </c>
      <c r="C128" s="104" t="s">
        <v>209</v>
      </c>
      <c r="D128" s="91" t="s">
        <v>8</v>
      </c>
      <c r="E128" s="17">
        <v>17</v>
      </c>
      <c r="F128" s="207">
        <v>0</v>
      </c>
      <c r="G128" s="92">
        <f t="shared" si="21"/>
        <v>0</v>
      </c>
      <c r="H128" s="92">
        <f t="shared" si="22"/>
        <v>0</v>
      </c>
      <c r="I128" s="112"/>
      <c r="J128" s="162"/>
      <c r="K128" s="98"/>
    </row>
    <row r="129" spans="1:11" s="125" customFormat="1" ht="14.1" customHeight="1" x14ac:dyDescent="0.2">
      <c r="A129" s="91">
        <v>86</v>
      </c>
      <c r="B129" s="116" t="s">
        <v>11</v>
      </c>
      <c r="C129" s="104" t="s">
        <v>136</v>
      </c>
      <c r="D129" s="91" t="s">
        <v>8</v>
      </c>
      <c r="E129" s="17">
        <v>17</v>
      </c>
      <c r="F129" s="207">
        <v>0</v>
      </c>
      <c r="G129" s="92">
        <f t="shared" si="21"/>
        <v>0</v>
      </c>
      <c r="H129" s="92">
        <f t="shared" si="22"/>
        <v>0</v>
      </c>
      <c r="I129" s="112"/>
      <c r="J129" s="162"/>
      <c r="K129" s="98"/>
    </row>
    <row r="130" spans="1:11" s="125" customFormat="1" ht="14.1" customHeight="1" x14ac:dyDescent="0.2">
      <c r="A130" s="91">
        <v>87</v>
      </c>
      <c r="B130" s="116" t="s">
        <v>11</v>
      </c>
      <c r="C130" s="104" t="s">
        <v>127</v>
      </c>
      <c r="D130" s="91" t="s">
        <v>8</v>
      </c>
      <c r="E130" s="17">
        <v>8</v>
      </c>
      <c r="F130" s="207">
        <v>0</v>
      </c>
      <c r="G130" s="92">
        <f t="shared" si="21"/>
        <v>0</v>
      </c>
      <c r="H130" s="92">
        <f t="shared" si="22"/>
        <v>0</v>
      </c>
      <c r="I130" s="112"/>
      <c r="J130" s="162"/>
      <c r="K130" s="98"/>
    </row>
    <row r="131" spans="1:11" s="125" customFormat="1" ht="14.1" customHeight="1" x14ac:dyDescent="0.2">
      <c r="A131" s="91">
        <v>88</v>
      </c>
      <c r="B131" s="116" t="s">
        <v>11</v>
      </c>
      <c r="C131" s="104" t="s">
        <v>131</v>
      </c>
      <c r="D131" s="91" t="s">
        <v>8</v>
      </c>
      <c r="E131" s="17">
        <v>31</v>
      </c>
      <c r="F131" s="207">
        <v>0</v>
      </c>
      <c r="G131" s="92">
        <f t="shared" si="21"/>
        <v>0</v>
      </c>
      <c r="H131" s="92">
        <f t="shared" si="22"/>
        <v>0</v>
      </c>
      <c r="I131" s="112"/>
      <c r="J131" s="162"/>
      <c r="K131" s="98"/>
    </row>
    <row r="132" spans="1:11" s="125" customFormat="1" ht="14.1" customHeight="1" x14ac:dyDescent="0.2">
      <c r="A132" s="91">
        <v>89</v>
      </c>
      <c r="B132" s="116" t="s">
        <v>11</v>
      </c>
      <c r="C132" s="104" t="s">
        <v>128</v>
      </c>
      <c r="D132" s="91" t="s">
        <v>8</v>
      </c>
      <c r="E132" s="17">
        <v>3</v>
      </c>
      <c r="F132" s="207">
        <v>0</v>
      </c>
      <c r="G132" s="92">
        <f t="shared" si="21"/>
        <v>0</v>
      </c>
      <c r="H132" s="92">
        <f t="shared" si="22"/>
        <v>0</v>
      </c>
      <c r="I132" s="112"/>
      <c r="J132" s="162"/>
      <c r="K132" s="98"/>
    </row>
    <row r="133" spans="1:11" s="125" customFormat="1" ht="14.1" customHeight="1" x14ac:dyDescent="0.2">
      <c r="A133" s="91">
        <v>90</v>
      </c>
      <c r="B133" s="116" t="s">
        <v>11</v>
      </c>
      <c r="C133" s="104" t="s">
        <v>137</v>
      </c>
      <c r="D133" s="91" t="s">
        <v>8</v>
      </c>
      <c r="E133" s="17">
        <v>10</v>
      </c>
      <c r="F133" s="207">
        <v>0</v>
      </c>
      <c r="G133" s="92">
        <f t="shared" si="21"/>
        <v>0</v>
      </c>
      <c r="H133" s="92">
        <f t="shared" si="22"/>
        <v>0</v>
      </c>
      <c r="I133" s="112"/>
      <c r="J133" s="162"/>
      <c r="K133" s="98"/>
    </row>
    <row r="134" spans="1:11" s="125" customFormat="1" ht="14.1" customHeight="1" x14ac:dyDescent="0.2">
      <c r="A134" s="91">
        <v>91</v>
      </c>
      <c r="B134" s="116" t="s">
        <v>11</v>
      </c>
      <c r="C134" s="104" t="s">
        <v>139</v>
      </c>
      <c r="D134" s="91" t="s">
        <v>8</v>
      </c>
      <c r="E134" s="17">
        <v>14</v>
      </c>
      <c r="F134" s="207">
        <v>0</v>
      </c>
      <c r="G134" s="92">
        <f t="shared" si="21"/>
        <v>0</v>
      </c>
      <c r="H134" s="92">
        <f t="shared" si="22"/>
        <v>0</v>
      </c>
      <c r="I134" s="112"/>
      <c r="J134" s="162"/>
      <c r="K134" s="98"/>
    </row>
    <row r="135" spans="1:11" s="125" customFormat="1" ht="14.1" customHeight="1" x14ac:dyDescent="0.2">
      <c r="A135" s="91">
        <v>92</v>
      </c>
      <c r="B135" s="116" t="s">
        <v>11</v>
      </c>
      <c r="C135" s="104" t="s">
        <v>140</v>
      </c>
      <c r="D135" s="91" t="s">
        <v>8</v>
      </c>
      <c r="E135" s="17">
        <v>17</v>
      </c>
      <c r="F135" s="207">
        <v>0</v>
      </c>
      <c r="G135" s="92">
        <f t="shared" si="21"/>
        <v>0</v>
      </c>
      <c r="H135" s="92">
        <f t="shared" si="22"/>
        <v>0</v>
      </c>
      <c r="I135" s="112"/>
      <c r="J135" s="162"/>
      <c r="K135" s="98"/>
    </row>
    <row r="136" spans="1:11" s="125" customFormat="1" ht="14.1" customHeight="1" x14ac:dyDescent="0.2">
      <c r="A136" s="91">
        <v>93</v>
      </c>
      <c r="B136" s="116" t="s">
        <v>11</v>
      </c>
      <c r="C136" s="104" t="s">
        <v>141</v>
      </c>
      <c r="D136" s="91" t="s">
        <v>8</v>
      </c>
      <c r="E136" s="17">
        <v>20</v>
      </c>
      <c r="F136" s="207">
        <v>0</v>
      </c>
      <c r="G136" s="92">
        <f t="shared" si="21"/>
        <v>0</v>
      </c>
      <c r="H136" s="92">
        <f t="shared" si="22"/>
        <v>0</v>
      </c>
      <c r="I136" s="112"/>
      <c r="J136" s="162"/>
      <c r="K136" s="98"/>
    </row>
    <row r="137" spans="1:11" s="125" customFormat="1" ht="14.1" customHeight="1" x14ac:dyDescent="0.2">
      <c r="A137" s="91">
        <v>94</v>
      </c>
      <c r="B137" s="116" t="s">
        <v>11</v>
      </c>
      <c r="C137" s="104" t="s">
        <v>142</v>
      </c>
      <c r="D137" s="91" t="s">
        <v>8</v>
      </c>
      <c r="E137" s="17">
        <v>8</v>
      </c>
      <c r="F137" s="207">
        <v>0</v>
      </c>
      <c r="G137" s="92">
        <f t="shared" si="21"/>
        <v>0</v>
      </c>
      <c r="H137" s="92">
        <f t="shared" si="22"/>
        <v>0</v>
      </c>
      <c r="I137" s="112"/>
      <c r="J137" s="162"/>
      <c r="K137" s="98"/>
    </row>
    <row r="138" spans="1:11" s="125" customFormat="1" ht="14.1" customHeight="1" x14ac:dyDescent="0.2">
      <c r="A138" s="91">
        <v>95</v>
      </c>
      <c r="B138" s="116" t="s">
        <v>11</v>
      </c>
      <c r="C138" s="104" t="s">
        <v>143</v>
      </c>
      <c r="D138" s="91" t="s">
        <v>8</v>
      </c>
      <c r="E138" s="17">
        <v>6</v>
      </c>
      <c r="F138" s="207">
        <v>0</v>
      </c>
      <c r="G138" s="92">
        <f t="shared" si="21"/>
        <v>0</v>
      </c>
      <c r="H138" s="92">
        <f t="shared" si="22"/>
        <v>0</v>
      </c>
      <c r="I138" s="112"/>
      <c r="J138" s="162"/>
      <c r="K138" s="98"/>
    </row>
    <row r="139" spans="1:11" s="125" customFormat="1" ht="14.1" customHeight="1" x14ac:dyDescent="0.2">
      <c r="A139" s="91">
        <v>96</v>
      </c>
      <c r="B139" s="116" t="s">
        <v>11</v>
      </c>
      <c r="C139" s="104" t="s">
        <v>144</v>
      </c>
      <c r="D139" s="91" t="s">
        <v>8</v>
      </c>
      <c r="E139" s="17">
        <v>44</v>
      </c>
      <c r="F139" s="207">
        <v>0</v>
      </c>
      <c r="G139" s="92">
        <f t="shared" si="21"/>
        <v>0</v>
      </c>
      <c r="H139" s="92">
        <f t="shared" si="22"/>
        <v>0</v>
      </c>
      <c r="I139" s="112"/>
      <c r="J139" s="162"/>
      <c r="K139" s="98"/>
    </row>
    <row r="140" spans="1:11" s="125" customFormat="1" ht="14.1" customHeight="1" x14ac:dyDescent="0.2">
      <c r="A140" s="91">
        <v>97</v>
      </c>
      <c r="B140" s="116" t="s">
        <v>11</v>
      </c>
      <c r="C140" s="104" t="s">
        <v>145</v>
      </c>
      <c r="D140" s="91" t="s">
        <v>8</v>
      </c>
      <c r="E140" s="17">
        <v>15</v>
      </c>
      <c r="F140" s="207">
        <v>0</v>
      </c>
      <c r="G140" s="92">
        <f t="shared" si="21"/>
        <v>0</v>
      </c>
      <c r="H140" s="92">
        <f t="shared" si="22"/>
        <v>0</v>
      </c>
      <c r="I140" s="112"/>
      <c r="J140" s="162"/>
      <c r="K140" s="98"/>
    </row>
    <row r="141" spans="1:11" s="125" customFormat="1" ht="14.1" customHeight="1" x14ac:dyDescent="0.2">
      <c r="A141" s="91">
        <v>98</v>
      </c>
      <c r="B141" s="116" t="s">
        <v>11</v>
      </c>
      <c r="C141" s="104" t="s">
        <v>146</v>
      </c>
      <c r="D141" s="91" t="s">
        <v>8</v>
      </c>
      <c r="E141" s="17">
        <v>4</v>
      </c>
      <c r="F141" s="207">
        <v>0</v>
      </c>
      <c r="G141" s="92">
        <f t="shared" si="21"/>
        <v>0</v>
      </c>
      <c r="H141" s="92">
        <f t="shared" si="22"/>
        <v>0</v>
      </c>
      <c r="I141" s="112"/>
      <c r="J141" s="162"/>
      <c r="K141" s="98"/>
    </row>
    <row r="142" spans="1:11" s="125" customFormat="1" ht="14.1" customHeight="1" x14ac:dyDescent="0.2">
      <c r="A142" s="91">
        <v>99</v>
      </c>
      <c r="B142" s="116" t="s">
        <v>11</v>
      </c>
      <c r="C142" s="104" t="s">
        <v>147</v>
      </c>
      <c r="D142" s="91" t="s">
        <v>8</v>
      </c>
      <c r="E142" s="17">
        <v>11</v>
      </c>
      <c r="F142" s="207">
        <v>0</v>
      </c>
      <c r="G142" s="92">
        <f t="shared" si="21"/>
        <v>0</v>
      </c>
      <c r="H142" s="92">
        <f t="shared" si="22"/>
        <v>0</v>
      </c>
      <c r="I142" s="112"/>
      <c r="J142" s="162"/>
      <c r="K142" s="98"/>
    </row>
    <row r="143" spans="1:11" s="125" customFormat="1" ht="14.1" customHeight="1" x14ac:dyDescent="0.2">
      <c r="A143" s="91">
        <v>100</v>
      </c>
      <c r="B143" s="116" t="s">
        <v>11</v>
      </c>
      <c r="C143" s="104" t="s">
        <v>132</v>
      </c>
      <c r="D143" s="91" t="s">
        <v>8</v>
      </c>
      <c r="E143" s="17">
        <v>35</v>
      </c>
      <c r="F143" s="207">
        <v>0</v>
      </c>
      <c r="G143" s="92">
        <f t="shared" si="21"/>
        <v>0</v>
      </c>
      <c r="H143" s="92">
        <f t="shared" si="22"/>
        <v>0</v>
      </c>
      <c r="I143" s="112"/>
      <c r="J143" s="162"/>
      <c r="K143" s="98"/>
    </row>
    <row r="144" spans="1:11" s="125" customFormat="1" ht="14.1" customHeight="1" x14ac:dyDescent="0.2">
      <c r="A144" s="91">
        <v>101</v>
      </c>
      <c r="B144" s="116" t="s">
        <v>11</v>
      </c>
      <c r="C144" s="104" t="s">
        <v>211</v>
      </c>
      <c r="D144" s="91" t="s">
        <v>8</v>
      </c>
      <c r="E144" s="17">
        <v>36</v>
      </c>
      <c r="F144" s="207">
        <v>0</v>
      </c>
      <c r="G144" s="92">
        <f t="shared" si="21"/>
        <v>0</v>
      </c>
      <c r="H144" s="92">
        <f t="shared" si="22"/>
        <v>0</v>
      </c>
      <c r="I144" s="112"/>
      <c r="J144" s="162"/>
      <c r="K144" s="98"/>
    </row>
    <row r="145" spans="1:20" s="125" customFormat="1" ht="14.1" customHeight="1" x14ac:dyDescent="0.2">
      <c r="A145" s="91">
        <v>102</v>
      </c>
      <c r="B145" s="116" t="s">
        <v>11</v>
      </c>
      <c r="C145" s="104" t="s">
        <v>133</v>
      </c>
      <c r="D145" s="91" t="s">
        <v>8</v>
      </c>
      <c r="E145" s="17">
        <v>35</v>
      </c>
      <c r="F145" s="207">
        <v>0</v>
      </c>
      <c r="G145" s="92">
        <f t="shared" si="21"/>
        <v>0</v>
      </c>
      <c r="H145" s="92">
        <f t="shared" si="22"/>
        <v>0</v>
      </c>
      <c r="I145" s="112"/>
      <c r="J145" s="162"/>
      <c r="K145" s="98"/>
    </row>
    <row r="146" spans="1:20" s="125" customFormat="1" ht="14.1" customHeight="1" x14ac:dyDescent="0.2">
      <c r="A146" s="91">
        <v>103</v>
      </c>
      <c r="B146" s="116" t="s">
        <v>11</v>
      </c>
      <c r="C146" s="104" t="s">
        <v>134</v>
      </c>
      <c r="D146" s="91" t="s">
        <v>8</v>
      </c>
      <c r="E146" s="17">
        <v>64</v>
      </c>
      <c r="F146" s="207">
        <v>0</v>
      </c>
      <c r="G146" s="92">
        <f t="shared" si="21"/>
        <v>0</v>
      </c>
      <c r="H146" s="92">
        <f t="shared" si="22"/>
        <v>0</v>
      </c>
      <c r="I146" s="112"/>
      <c r="J146" s="162"/>
      <c r="K146" s="98"/>
    </row>
    <row r="147" spans="1:20" s="125" customFormat="1" ht="14.1" customHeight="1" x14ac:dyDescent="0.2">
      <c r="A147" s="91">
        <v>104</v>
      </c>
      <c r="B147" s="116" t="s">
        <v>11</v>
      </c>
      <c r="C147" s="104" t="s">
        <v>126</v>
      </c>
      <c r="D147" s="91" t="s">
        <v>8</v>
      </c>
      <c r="E147" s="17">
        <v>3</v>
      </c>
      <c r="F147" s="207">
        <v>0</v>
      </c>
      <c r="G147" s="92">
        <f t="shared" si="21"/>
        <v>0</v>
      </c>
      <c r="H147" s="92">
        <f t="shared" si="22"/>
        <v>0</v>
      </c>
      <c r="I147" s="112"/>
      <c r="J147" s="162"/>
      <c r="K147" s="98"/>
    </row>
    <row r="148" spans="1:20" s="125" customFormat="1" ht="14.1" customHeight="1" x14ac:dyDescent="0.2">
      <c r="A148" s="91">
        <v>105</v>
      </c>
      <c r="B148" s="116" t="s">
        <v>11</v>
      </c>
      <c r="C148" s="104" t="s">
        <v>129</v>
      </c>
      <c r="D148" s="91" t="s">
        <v>8</v>
      </c>
      <c r="E148" s="17">
        <v>1</v>
      </c>
      <c r="F148" s="207">
        <v>0</v>
      </c>
      <c r="G148" s="92">
        <f t="shared" si="21"/>
        <v>0</v>
      </c>
      <c r="H148" s="92">
        <f t="shared" si="22"/>
        <v>0</v>
      </c>
      <c r="I148" s="112"/>
      <c r="J148" s="162"/>
      <c r="K148" s="98"/>
    </row>
    <row r="149" spans="1:20" s="163" customFormat="1" x14ac:dyDescent="0.2">
      <c r="A149" s="91">
        <v>106</v>
      </c>
      <c r="B149" s="116" t="s">
        <v>33</v>
      </c>
      <c r="C149" s="102" t="s">
        <v>49</v>
      </c>
      <c r="D149" s="91" t="s">
        <v>13</v>
      </c>
      <c r="E149" s="135">
        <f>E123*0.005</f>
        <v>2.67</v>
      </c>
      <c r="F149" s="207">
        <v>0</v>
      </c>
      <c r="G149" s="92">
        <f t="shared" si="21"/>
        <v>0</v>
      </c>
      <c r="H149" s="92">
        <f t="shared" si="22"/>
        <v>0</v>
      </c>
      <c r="I149" s="159"/>
      <c r="J149" s="108"/>
    </row>
    <row r="150" spans="1:20" s="100" customFormat="1" ht="14.1" customHeight="1" x14ac:dyDescent="0.2">
      <c r="A150" s="93"/>
      <c r="B150" s="94"/>
      <c r="C150" s="95" t="s">
        <v>9</v>
      </c>
      <c r="D150" s="96"/>
      <c r="E150" s="119"/>
      <c r="F150" s="97"/>
      <c r="G150" s="98">
        <f>SUM(G106:G149)</f>
        <v>0</v>
      </c>
      <c r="H150" s="160">
        <f>SUM(H106:H149)</f>
        <v>0</v>
      </c>
      <c r="I150" s="120"/>
      <c r="J150" s="108"/>
    </row>
    <row r="151" spans="1:20" s="125" customFormat="1" ht="13.5" customHeight="1" x14ac:dyDescent="0.2">
      <c r="A151" s="93"/>
      <c r="B151" s="94"/>
      <c r="C151" s="95"/>
      <c r="D151" s="96"/>
      <c r="E151" s="119"/>
      <c r="F151" s="97"/>
      <c r="G151" s="98"/>
      <c r="H151" s="99"/>
      <c r="I151" s="123"/>
      <c r="J151" s="164"/>
      <c r="K151" s="101"/>
      <c r="L151" s="147"/>
      <c r="M151" s="147"/>
      <c r="N151" s="147"/>
      <c r="O151" s="147"/>
      <c r="P151" s="147"/>
      <c r="Q151" s="147"/>
      <c r="R151" s="147"/>
      <c r="S151" s="147"/>
      <c r="T151" s="147"/>
    </row>
    <row r="152" spans="1:20" s="125" customFormat="1" ht="14.1" customHeight="1" x14ac:dyDescent="0.2">
      <c r="A152" s="87"/>
      <c r="B152" s="89"/>
      <c r="C152" s="103"/>
      <c r="D152" s="87"/>
      <c r="E152" s="148"/>
      <c r="F152" s="90"/>
      <c r="G152" s="127"/>
      <c r="H152" s="85"/>
      <c r="I152" s="109"/>
      <c r="J152" s="138"/>
    </row>
    <row r="153" spans="1:20" s="125" customFormat="1" ht="14.1" customHeight="1" x14ac:dyDescent="0.2">
      <c r="A153" s="87"/>
      <c r="B153" s="151"/>
      <c r="C153" s="103" t="s">
        <v>156</v>
      </c>
      <c r="D153" s="128" t="s">
        <v>28</v>
      </c>
      <c r="E153" s="110">
        <v>393</v>
      </c>
      <c r="F153" s="90"/>
      <c r="G153" s="127"/>
      <c r="H153" s="85"/>
      <c r="I153" s="109"/>
      <c r="J153" s="109"/>
      <c r="K153" s="138"/>
    </row>
    <row r="154" spans="1:20" s="125" customFormat="1" ht="14.1" customHeight="1" x14ac:dyDescent="0.2">
      <c r="A154" s="87"/>
      <c r="B154" s="89"/>
      <c r="C154" s="103"/>
      <c r="D154" s="87"/>
      <c r="E154" s="148"/>
      <c r="F154" s="90"/>
      <c r="G154" s="127"/>
      <c r="H154" s="85"/>
      <c r="I154" s="109"/>
      <c r="J154" s="85"/>
      <c r="K154" s="138"/>
    </row>
    <row r="155" spans="1:20" s="86" customFormat="1" ht="14.1" customHeight="1" x14ac:dyDescent="0.2">
      <c r="A155" s="91">
        <v>107</v>
      </c>
      <c r="B155" s="189">
        <v>183111113</v>
      </c>
      <c r="C155" s="80" t="s">
        <v>202</v>
      </c>
      <c r="D155" s="79" t="s">
        <v>8</v>
      </c>
      <c r="E155" s="165">
        <f>E163</f>
        <v>2347</v>
      </c>
      <c r="F155" s="207">
        <v>0</v>
      </c>
      <c r="G155" s="166">
        <f>E155*F155</f>
        <v>0</v>
      </c>
      <c r="H155" s="166">
        <f>(G155)*0.21</f>
        <v>0</v>
      </c>
      <c r="I155" s="112"/>
      <c r="J155" s="85"/>
      <c r="K155" s="190"/>
    </row>
    <row r="156" spans="1:20" s="161" customFormat="1" ht="14.1" customHeight="1" x14ac:dyDescent="0.2">
      <c r="A156" s="91">
        <v>108</v>
      </c>
      <c r="B156" s="81" t="s">
        <v>200</v>
      </c>
      <c r="C156" s="80" t="s">
        <v>203</v>
      </c>
      <c r="D156" s="79" t="s">
        <v>8</v>
      </c>
      <c r="E156" s="165">
        <f>E163</f>
        <v>2347</v>
      </c>
      <c r="F156" s="207">
        <v>0</v>
      </c>
      <c r="G156" s="166">
        <f t="shared" ref="G156:G158" si="23">E156*F156</f>
        <v>0</v>
      </c>
      <c r="H156" s="166">
        <f t="shared" ref="H156:H158" si="24">(G156)*0.21</f>
        <v>0</v>
      </c>
      <c r="I156" s="109"/>
      <c r="J156" s="167"/>
    </row>
    <row r="157" spans="1:20" s="125" customFormat="1" ht="14.1" customHeight="1" x14ac:dyDescent="0.2">
      <c r="A157" s="91">
        <v>109</v>
      </c>
      <c r="B157" s="91">
        <v>184911421</v>
      </c>
      <c r="C157" s="117" t="s">
        <v>204</v>
      </c>
      <c r="D157" s="91" t="s">
        <v>10</v>
      </c>
      <c r="E157" s="111">
        <f>E153</f>
        <v>393</v>
      </c>
      <c r="F157" s="207">
        <v>0</v>
      </c>
      <c r="G157" s="166">
        <f t="shared" si="23"/>
        <v>0</v>
      </c>
      <c r="H157" s="166">
        <f t="shared" si="24"/>
        <v>0</v>
      </c>
      <c r="I157" s="109"/>
      <c r="J157" s="123"/>
      <c r="K157" s="124"/>
    </row>
    <row r="158" spans="1:20" s="125" customFormat="1" ht="14.1" customHeight="1" x14ac:dyDescent="0.2">
      <c r="A158" s="91">
        <v>110</v>
      </c>
      <c r="B158" s="91">
        <v>185804312</v>
      </c>
      <c r="C158" s="117" t="s">
        <v>73</v>
      </c>
      <c r="D158" s="91" t="s">
        <v>12</v>
      </c>
      <c r="E158" s="146">
        <f>E153*0.04</f>
        <v>15.72</v>
      </c>
      <c r="F158" s="207">
        <v>0</v>
      </c>
      <c r="G158" s="166">
        <f t="shared" si="23"/>
        <v>0</v>
      </c>
      <c r="H158" s="166">
        <f t="shared" si="24"/>
        <v>0</v>
      </c>
      <c r="I158" s="109"/>
      <c r="J158" s="109"/>
      <c r="K158" s="138"/>
    </row>
    <row r="159" spans="1:20" s="125" customFormat="1" ht="14.1" customHeight="1" x14ac:dyDescent="0.2">
      <c r="A159" s="87"/>
      <c r="B159" s="126"/>
      <c r="C159" s="140" t="s">
        <v>14</v>
      </c>
      <c r="D159" s="87"/>
      <c r="E159" s="168"/>
      <c r="F159" s="169"/>
      <c r="G159" s="127"/>
      <c r="H159" s="127"/>
      <c r="I159" s="109"/>
      <c r="J159" s="123"/>
      <c r="K159" s="124"/>
    </row>
    <row r="160" spans="1:20" s="125" customFormat="1" ht="14.25" x14ac:dyDescent="0.2">
      <c r="A160" s="91">
        <v>111</v>
      </c>
      <c r="B160" s="156">
        <v>10391100</v>
      </c>
      <c r="C160" s="102" t="s">
        <v>17</v>
      </c>
      <c r="D160" s="91" t="s">
        <v>12</v>
      </c>
      <c r="E160" s="146">
        <f>E153*0.1*1.5</f>
        <v>58.95</v>
      </c>
      <c r="F160" s="207">
        <v>0</v>
      </c>
      <c r="G160" s="92">
        <f>E160*F160</f>
        <v>0</v>
      </c>
      <c r="H160" s="92">
        <f>(G160)*0.21</f>
        <v>0</v>
      </c>
      <c r="I160" s="109"/>
      <c r="J160" s="123"/>
      <c r="K160" s="124"/>
    </row>
    <row r="161" spans="1:11" s="125" customFormat="1" ht="14.1" customHeight="1" x14ac:dyDescent="0.2">
      <c r="A161" s="91">
        <v>112</v>
      </c>
      <c r="B161" s="116" t="s">
        <v>38</v>
      </c>
      <c r="C161" s="117" t="s">
        <v>48</v>
      </c>
      <c r="D161" s="91" t="s">
        <v>12</v>
      </c>
      <c r="E161" s="146">
        <f>E158</f>
        <v>15.72</v>
      </c>
      <c r="F161" s="207">
        <v>0</v>
      </c>
      <c r="G161" s="92">
        <f t="shared" ref="G161:G162" si="25">E161*F161</f>
        <v>0</v>
      </c>
      <c r="H161" s="92">
        <f t="shared" ref="H161:H162" si="26">(G161)*0.21</f>
        <v>0</v>
      </c>
      <c r="I161" s="109"/>
      <c r="J161" s="123"/>
      <c r="K161" s="124"/>
    </row>
    <row r="162" spans="1:11" s="125" customFormat="1" ht="14.1" customHeight="1" x14ac:dyDescent="0.2">
      <c r="A162" s="91">
        <v>113</v>
      </c>
      <c r="B162" s="116" t="s">
        <v>33</v>
      </c>
      <c r="C162" s="102" t="s">
        <v>49</v>
      </c>
      <c r="D162" s="91" t="s">
        <v>13</v>
      </c>
      <c r="E162" s="135">
        <f>E160*0.4+E161</f>
        <v>39.300000000000004</v>
      </c>
      <c r="F162" s="207">
        <v>0</v>
      </c>
      <c r="G162" s="92">
        <f t="shared" si="25"/>
        <v>0</v>
      </c>
      <c r="H162" s="92">
        <f t="shared" si="26"/>
        <v>0</v>
      </c>
      <c r="I162" s="109"/>
      <c r="J162" s="109"/>
      <c r="K162" s="138"/>
    </row>
    <row r="163" spans="1:11" s="125" customFormat="1" ht="14.1" customHeight="1" x14ac:dyDescent="0.2">
      <c r="A163" s="128"/>
      <c r="B163" s="89"/>
      <c r="C163" s="140" t="s">
        <v>158</v>
      </c>
      <c r="D163" s="128" t="s">
        <v>8</v>
      </c>
      <c r="E163" s="83">
        <f>SUM(E164:E193)</f>
        <v>2347</v>
      </c>
      <c r="F163" s="84"/>
      <c r="G163" s="153"/>
      <c r="H163" s="149"/>
      <c r="I163" s="112"/>
      <c r="J163" s="162"/>
      <c r="K163" s="98"/>
    </row>
    <row r="164" spans="1:11" s="125" customFormat="1" ht="14.1" customHeight="1" x14ac:dyDescent="0.2">
      <c r="A164" s="91">
        <v>114</v>
      </c>
      <c r="B164" s="116" t="s">
        <v>11</v>
      </c>
      <c r="C164" s="104" t="s">
        <v>168</v>
      </c>
      <c r="D164" s="91" t="s">
        <v>8</v>
      </c>
      <c r="E164" s="82">
        <v>11</v>
      </c>
      <c r="F164" s="207">
        <v>0</v>
      </c>
      <c r="G164" s="92">
        <f>E164*F164</f>
        <v>0</v>
      </c>
      <c r="H164" s="92">
        <f>(G164)*0.21</f>
        <v>0</v>
      </c>
      <c r="I164" s="112"/>
      <c r="J164" s="162"/>
      <c r="K164" s="98"/>
    </row>
    <row r="165" spans="1:11" s="125" customFormat="1" ht="14.1" customHeight="1" x14ac:dyDescent="0.2">
      <c r="A165" s="91">
        <v>115</v>
      </c>
      <c r="B165" s="116" t="s">
        <v>11</v>
      </c>
      <c r="C165" s="104" t="s">
        <v>169</v>
      </c>
      <c r="D165" s="91" t="s">
        <v>8</v>
      </c>
      <c r="E165" s="82">
        <v>72</v>
      </c>
      <c r="F165" s="207">
        <v>0</v>
      </c>
      <c r="G165" s="92">
        <f t="shared" ref="G165:G194" si="27">E165*F165</f>
        <v>0</v>
      </c>
      <c r="H165" s="92">
        <f t="shared" ref="H165:H194" si="28">(G165)*0.21</f>
        <v>0</v>
      </c>
      <c r="I165" s="112"/>
      <c r="J165" s="162"/>
      <c r="K165" s="98"/>
    </row>
    <row r="166" spans="1:11" s="125" customFormat="1" ht="14.1" customHeight="1" x14ac:dyDescent="0.2">
      <c r="A166" s="91">
        <v>116</v>
      </c>
      <c r="B166" s="116" t="s">
        <v>11</v>
      </c>
      <c r="C166" s="104" t="s">
        <v>170</v>
      </c>
      <c r="D166" s="91" t="s">
        <v>8</v>
      </c>
      <c r="E166" s="82">
        <v>96</v>
      </c>
      <c r="F166" s="207">
        <v>0</v>
      </c>
      <c r="G166" s="92">
        <f t="shared" si="27"/>
        <v>0</v>
      </c>
      <c r="H166" s="92">
        <f t="shared" si="28"/>
        <v>0</v>
      </c>
      <c r="I166" s="112"/>
      <c r="J166" s="162"/>
      <c r="K166" s="98"/>
    </row>
    <row r="167" spans="1:11" s="125" customFormat="1" ht="14.1" customHeight="1" x14ac:dyDescent="0.2">
      <c r="A167" s="91">
        <v>117</v>
      </c>
      <c r="B167" s="116" t="s">
        <v>11</v>
      </c>
      <c r="C167" s="104" t="s">
        <v>159</v>
      </c>
      <c r="D167" s="91" t="s">
        <v>8</v>
      </c>
      <c r="E167" s="91">
        <v>53</v>
      </c>
      <c r="F167" s="207">
        <v>0</v>
      </c>
      <c r="G167" s="92">
        <f t="shared" si="27"/>
        <v>0</v>
      </c>
      <c r="H167" s="92">
        <f t="shared" si="28"/>
        <v>0</v>
      </c>
      <c r="I167" s="112"/>
      <c r="J167" s="162"/>
      <c r="K167" s="98"/>
    </row>
    <row r="168" spans="1:11" s="125" customFormat="1" ht="14.1" customHeight="1" x14ac:dyDescent="0.2">
      <c r="A168" s="91">
        <v>118</v>
      </c>
      <c r="B168" s="116" t="s">
        <v>11</v>
      </c>
      <c r="C168" s="104" t="s">
        <v>160</v>
      </c>
      <c r="D168" s="91" t="s">
        <v>8</v>
      </c>
      <c r="E168" s="91">
        <v>53</v>
      </c>
      <c r="F168" s="207">
        <v>0</v>
      </c>
      <c r="G168" s="92">
        <f t="shared" si="27"/>
        <v>0</v>
      </c>
      <c r="H168" s="92">
        <f t="shared" si="28"/>
        <v>0</v>
      </c>
      <c r="I168" s="112"/>
      <c r="J168" s="162"/>
      <c r="K168" s="98"/>
    </row>
    <row r="169" spans="1:11" s="125" customFormat="1" ht="14.1" customHeight="1" x14ac:dyDescent="0.2">
      <c r="A169" s="91">
        <v>119</v>
      </c>
      <c r="B169" s="116" t="s">
        <v>11</v>
      </c>
      <c r="C169" s="104" t="s">
        <v>171</v>
      </c>
      <c r="D169" s="91" t="s">
        <v>8</v>
      </c>
      <c r="E169" s="82">
        <v>40</v>
      </c>
      <c r="F169" s="207">
        <v>0</v>
      </c>
      <c r="G169" s="92">
        <f t="shared" si="27"/>
        <v>0</v>
      </c>
      <c r="H169" s="92">
        <f t="shared" si="28"/>
        <v>0</v>
      </c>
      <c r="I169" s="112"/>
      <c r="J169" s="162"/>
      <c r="K169" s="98"/>
    </row>
    <row r="170" spans="1:11" s="125" customFormat="1" ht="14.1" customHeight="1" x14ac:dyDescent="0.2">
      <c r="A170" s="91">
        <v>120</v>
      </c>
      <c r="B170" s="116" t="s">
        <v>11</v>
      </c>
      <c r="C170" s="104" t="s">
        <v>172</v>
      </c>
      <c r="D170" s="91" t="s">
        <v>8</v>
      </c>
      <c r="E170" s="82">
        <v>119</v>
      </c>
      <c r="F170" s="207">
        <v>0</v>
      </c>
      <c r="G170" s="92">
        <f t="shared" si="27"/>
        <v>0</v>
      </c>
      <c r="H170" s="92">
        <f t="shared" si="28"/>
        <v>0</v>
      </c>
      <c r="I170" s="112"/>
      <c r="J170" s="162"/>
      <c r="K170" s="98"/>
    </row>
    <row r="171" spans="1:11" s="125" customFormat="1" ht="14.1" customHeight="1" x14ac:dyDescent="0.2">
      <c r="A171" s="91">
        <v>121</v>
      </c>
      <c r="B171" s="116" t="s">
        <v>11</v>
      </c>
      <c r="C171" s="104" t="s">
        <v>173</v>
      </c>
      <c r="D171" s="91" t="s">
        <v>8</v>
      </c>
      <c r="E171" s="82">
        <v>92</v>
      </c>
      <c r="F171" s="207">
        <v>0</v>
      </c>
      <c r="G171" s="92">
        <f t="shared" si="27"/>
        <v>0</v>
      </c>
      <c r="H171" s="92">
        <f t="shared" si="28"/>
        <v>0</v>
      </c>
      <c r="I171" s="112"/>
      <c r="J171" s="162"/>
      <c r="K171" s="98"/>
    </row>
    <row r="172" spans="1:11" s="125" customFormat="1" ht="14.1" customHeight="1" x14ac:dyDescent="0.2">
      <c r="A172" s="91">
        <v>122</v>
      </c>
      <c r="B172" s="116" t="s">
        <v>11</v>
      </c>
      <c r="C172" s="104" t="s">
        <v>220</v>
      </c>
      <c r="D172" s="91" t="s">
        <v>8</v>
      </c>
      <c r="E172" s="91">
        <v>53</v>
      </c>
      <c r="F172" s="207">
        <v>0</v>
      </c>
      <c r="G172" s="92">
        <f>E172*F172</f>
        <v>0</v>
      </c>
      <c r="H172" s="92">
        <f>(G172)*0.21</f>
        <v>0</v>
      </c>
      <c r="I172" s="112"/>
      <c r="J172" s="162"/>
      <c r="K172" s="98"/>
    </row>
    <row r="173" spans="1:11" s="125" customFormat="1" ht="14.1" customHeight="1" x14ac:dyDescent="0.2">
      <c r="A173" s="91">
        <v>123</v>
      </c>
      <c r="B173" s="116" t="s">
        <v>11</v>
      </c>
      <c r="C173" s="104" t="s">
        <v>174</v>
      </c>
      <c r="D173" s="91" t="s">
        <v>8</v>
      </c>
      <c r="E173" s="82">
        <v>71</v>
      </c>
      <c r="F173" s="207">
        <v>0</v>
      </c>
      <c r="G173" s="92">
        <f t="shared" si="27"/>
        <v>0</v>
      </c>
      <c r="H173" s="92">
        <f t="shared" si="28"/>
        <v>0</v>
      </c>
      <c r="I173" s="112"/>
      <c r="J173" s="162"/>
      <c r="K173" s="98"/>
    </row>
    <row r="174" spans="1:11" s="125" customFormat="1" ht="14.1" customHeight="1" x14ac:dyDescent="0.2">
      <c r="A174" s="91">
        <v>124</v>
      </c>
      <c r="B174" s="116" t="s">
        <v>11</v>
      </c>
      <c r="C174" s="104" t="s">
        <v>161</v>
      </c>
      <c r="D174" s="91" t="s">
        <v>8</v>
      </c>
      <c r="E174" s="91">
        <v>347</v>
      </c>
      <c r="F174" s="207">
        <v>0</v>
      </c>
      <c r="G174" s="92">
        <f t="shared" si="27"/>
        <v>0</v>
      </c>
      <c r="H174" s="92">
        <f t="shared" si="28"/>
        <v>0</v>
      </c>
      <c r="I174" s="112"/>
      <c r="J174" s="162"/>
      <c r="K174" s="98"/>
    </row>
    <row r="175" spans="1:11" s="125" customFormat="1" ht="14.1" customHeight="1" x14ac:dyDescent="0.2">
      <c r="A175" s="91">
        <v>125</v>
      </c>
      <c r="B175" s="116" t="s">
        <v>11</v>
      </c>
      <c r="C175" s="104" t="s">
        <v>175</v>
      </c>
      <c r="D175" s="91" t="s">
        <v>8</v>
      </c>
      <c r="E175" s="82">
        <v>16</v>
      </c>
      <c r="F175" s="207">
        <v>0</v>
      </c>
      <c r="G175" s="92">
        <f t="shared" si="27"/>
        <v>0</v>
      </c>
      <c r="H175" s="92">
        <f t="shared" si="28"/>
        <v>0</v>
      </c>
      <c r="I175" s="112"/>
      <c r="J175" s="162"/>
      <c r="K175" s="98"/>
    </row>
    <row r="176" spans="1:11" s="125" customFormat="1" ht="14.1" customHeight="1" x14ac:dyDescent="0.2">
      <c r="A176" s="91">
        <v>126</v>
      </c>
      <c r="B176" s="116" t="s">
        <v>11</v>
      </c>
      <c r="C176" s="104" t="s">
        <v>162</v>
      </c>
      <c r="D176" s="91" t="s">
        <v>8</v>
      </c>
      <c r="E176" s="91">
        <v>53</v>
      </c>
      <c r="F176" s="207">
        <v>0</v>
      </c>
      <c r="G176" s="92">
        <f t="shared" si="27"/>
        <v>0</v>
      </c>
      <c r="H176" s="92">
        <f t="shared" si="28"/>
        <v>0</v>
      </c>
      <c r="I176" s="112"/>
      <c r="J176" s="162"/>
      <c r="K176" s="98"/>
    </row>
    <row r="177" spans="1:11" s="125" customFormat="1" ht="14.1" customHeight="1" x14ac:dyDescent="0.2">
      <c r="A177" s="91">
        <v>127</v>
      </c>
      <c r="B177" s="116" t="s">
        <v>11</v>
      </c>
      <c r="C177" s="104" t="s">
        <v>176</v>
      </c>
      <c r="D177" s="91" t="s">
        <v>8</v>
      </c>
      <c r="E177" s="82">
        <v>54</v>
      </c>
      <c r="F177" s="207">
        <v>0</v>
      </c>
      <c r="G177" s="92">
        <f t="shared" si="27"/>
        <v>0</v>
      </c>
      <c r="H177" s="92">
        <f t="shared" si="28"/>
        <v>0</v>
      </c>
      <c r="I177" s="112"/>
      <c r="J177" s="162"/>
      <c r="K177" s="98"/>
    </row>
    <row r="178" spans="1:11" s="125" customFormat="1" ht="14.1" customHeight="1" x14ac:dyDescent="0.2">
      <c r="A178" s="91">
        <v>128</v>
      </c>
      <c r="B178" s="116" t="s">
        <v>11</v>
      </c>
      <c r="C178" s="104" t="s">
        <v>177</v>
      </c>
      <c r="D178" s="91" t="s">
        <v>8</v>
      </c>
      <c r="E178" s="82">
        <v>79</v>
      </c>
      <c r="F178" s="207">
        <v>0</v>
      </c>
      <c r="G178" s="92">
        <f t="shared" si="27"/>
        <v>0</v>
      </c>
      <c r="H178" s="92">
        <f t="shared" si="28"/>
        <v>0</v>
      </c>
      <c r="I178" s="112"/>
      <c r="J178" s="162"/>
      <c r="K178" s="98"/>
    </row>
    <row r="179" spans="1:11" s="125" customFormat="1" ht="14.1" customHeight="1" x14ac:dyDescent="0.2">
      <c r="A179" s="91">
        <v>129</v>
      </c>
      <c r="B179" s="116" t="s">
        <v>11</v>
      </c>
      <c r="C179" s="104" t="s">
        <v>180</v>
      </c>
      <c r="D179" s="91" t="s">
        <v>8</v>
      </c>
      <c r="E179" s="82">
        <v>89</v>
      </c>
      <c r="F179" s="207">
        <v>0</v>
      </c>
      <c r="G179" s="92">
        <f t="shared" si="27"/>
        <v>0</v>
      </c>
      <c r="H179" s="92">
        <f t="shared" si="28"/>
        <v>0</v>
      </c>
      <c r="I179" s="112"/>
      <c r="J179" s="162"/>
      <c r="K179" s="98"/>
    </row>
    <row r="180" spans="1:11" s="125" customFormat="1" ht="14.1" customHeight="1" x14ac:dyDescent="0.2">
      <c r="A180" s="91">
        <v>130</v>
      </c>
      <c r="B180" s="116" t="s">
        <v>11</v>
      </c>
      <c r="C180" s="104" t="s">
        <v>179</v>
      </c>
      <c r="D180" s="91" t="s">
        <v>8</v>
      </c>
      <c r="E180" s="82">
        <v>122</v>
      </c>
      <c r="F180" s="207">
        <v>0</v>
      </c>
      <c r="G180" s="92">
        <f t="shared" si="27"/>
        <v>0</v>
      </c>
      <c r="H180" s="92">
        <f t="shared" si="28"/>
        <v>0</v>
      </c>
      <c r="I180" s="112"/>
      <c r="J180" s="162"/>
      <c r="K180" s="98"/>
    </row>
    <row r="181" spans="1:11" s="125" customFormat="1" ht="14.1" customHeight="1" x14ac:dyDescent="0.2">
      <c r="A181" s="91">
        <v>131</v>
      </c>
      <c r="B181" s="116" t="s">
        <v>11</v>
      </c>
      <c r="C181" s="104" t="s">
        <v>178</v>
      </c>
      <c r="D181" s="91" t="s">
        <v>8</v>
      </c>
      <c r="E181" s="82">
        <v>44</v>
      </c>
      <c r="F181" s="207">
        <v>0</v>
      </c>
      <c r="G181" s="92">
        <f t="shared" si="27"/>
        <v>0</v>
      </c>
      <c r="H181" s="92">
        <f t="shared" si="28"/>
        <v>0</v>
      </c>
      <c r="I181" s="112"/>
      <c r="J181" s="162"/>
      <c r="K181" s="98"/>
    </row>
    <row r="182" spans="1:11" s="125" customFormat="1" ht="14.1" customHeight="1" x14ac:dyDescent="0.2">
      <c r="A182" s="91">
        <v>132</v>
      </c>
      <c r="B182" s="116" t="s">
        <v>11</v>
      </c>
      <c r="C182" s="104" t="s">
        <v>181</v>
      </c>
      <c r="D182" s="91" t="s">
        <v>8</v>
      </c>
      <c r="E182" s="82">
        <v>129</v>
      </c>
      <c r="F182" s="207">
        <v>0</v>
      </c>
      <c r="G182" s="92">
        <f t="shared" si="27"/>
        <v>0</v>
      </c>
      <c r="H182" s="92">
        <f t="shared" si="28"/>
        <v>0</v>
      </c>
      <c r="I182" s="112"/>
      <c r="J182" s="162"/>
      <c r="K182" s="98"/>
    </row>
    <row r="183" spans="1:11" s="125" customFormat="1" ht="14.1" customHeight="1" x14ac:dyDescent="0.2">
      <c r="A183" s="91">
        <v>133</v>
      </c>
      <c r="B183" s="116" t="s">
        <v>11</v>
      </c>
      <c r="C183" s="104" t="s">
        <v>182</v>
      </c>
      <c r="D183" s="91" t="s">
        <v>8</v>
      </c>
      <c r="E183" s="82">
        <v>28</v>
      </c>
      <c r="F183" s="207">
        <v>0</v>
      </c>
      <c r="G183" s="92">
        <f t="shared" si="27"/>
        <v>0</v>
      </c>
      <c r="H183" s="92">
        <f t="shared" si="28"/>
        <v>0</v>
      </c>
      <c r="I183" s="112"/>
      <c r="J183" s="162"/>
      <c r="K183" s="98"/>
    </row>
    <row r="184" spans="1:11" s="125" customFormat="1" ht="14.1" customHeight="1" x14ac:dyDescent="0.2">
      <c r="A184" s="91">
        <v>134</v>
      </c>
      <c r="B184" s="116" t="s">
        <v>11</v>
      </c>
      <c r="C184" s="104" t="s">
        <v>185</v>
      </c>
      <c r="D184" s="91" t="s">
        <v>8</v>
      </c>
      <c r="E184" s="82">
        <v>8</v>
      </c>
      <c r="F184" s="207">
        <v>0</v>
      </c>
      <c r="G184" s="92">
        <f t="shared" si="27"/>
        <v>0</v>
      </c>
      <c r="H184" s="92">
        <f t="shared" si="28"/>
        <v>0</v>
      </c>
      <c r="I184" s="112"/>
      <c r="J184" s="162"/>
      <c r="K184" s="98"/>
    </row>
    <row r="185" spans="1:11" s="125" customFormat="1" ht="14.1" customHeight="1" x14ac:dyDescent="0.2">
      <c r="A185" s="91">
        <v>135</v>
      </c>
      <c r="B185" s="116" t="s">
        <v>11</v>
      </c>
      <c r="C185" s="104" t="s">
        <v>183</v>
      </c>
      <c r="D185" s="91" t="s">
        <v>8</v>
      </c>
      <c r="E185" s="82">
        <v>53</v>
      </c>
      <c r="F185" s="207">
        <v>0</v>
      </c>
      <c r="G185" s="92">
        <f t="shared" si="27"/>
        <v>0</v>
      </c>
      <c r="H185" s="92">
        <f t="shared" si="28"/>
        <v>0</v>
      </c>
      <c r="I185" s="112"/>
      <c r="J185" s="162"/>
      <c r="K185" s="98"/>
    </row>
    <row r="186" spans="1:11" s="125" customFormat="1" ht="14.1" customHeight="1" x14ac:dyDescent="0.2">
      <c r="A186" s="91">
        <v>136</v>
      </c>
      <c r="B186" s="116" t="s">
        <v>11</v>
      </c>
      <c r="C186" s="104" t="s">
        <v>186</v>
      </c>
      <c r="D186" s="91" t="s">
        <v>8</v>
      </c>
      <c r="E186" s="82">
        <v>15</v>
      </c>
      <c r="F186" s="207">
        <v>0</v>
      </c>
      <c r="G186" s="92">
        <f t="shared" si="27"/>
        <v>0</v>
      </c>
      <c r="H186" s="92">
        <f t="shared" si="28"/>
        <v>0</v>
      </c>
      <c r="I186" s="112"/>
      <c r="J186" s="162"/>
      <c r="K186" s="98"/>
    </row>
    <row r="187" spans="1:11" s="125" customFormat="1" ht="14.1" customHeight="1" x14ac:dyDescent="0.2">
      <c r="A187" s="91">
        <v>137</v>
      </c>
      <c r="B187" s="116" t="s">
        <v>11</v>
      </c>
      <c r="C187" s="104" t="s">
        <v>163</v>
      </c>
      <c r="D187" s="91" t="s">
        <v>8</v>
      </c>
      <c r="E187" s="91">
        <v>212</v>
      </c>
      <c r="F187" s="207">
        <v>0</v>
      </c>
      <c r="G187" s="92">
        <f t="shared" si="27"/>
        <v>0</v>
      </c>
      <c r="H187" s="92">
        <f t="shared" si="28"/>
        <v>0</v>
      </c>
      <c r="I187" s="112"/>
      <c r="J187" s="162"/>
      <c r="K187" s="98"/>
    </row>
    <row r="188" spans="1:11" s="125" customFormat="1" ht="14.25" customHeight="1" x14ac:dyDescent="0.2">
      <c r="A188" s="91">
        <v>138</v>
      </c>
      <c r="B188" s="116" t="s">
        <v>11</v>
      </c>
      <c r="C188" s="104" t="s">
        <v>167</v>
      </c>
      <c r="D188" s="91" t="s">
        <v>8</v>
      </c>
      <c r="E188" s="91">
        <v>212</v>
      </c>
      <c r="F188" s="207">
        <v>0</v>
      </c>
      <c r="G188" s="92">
        <f t="shared" si="27"/>
        <v>0</v>
      </c>
      <c r="H188" s="92">
        <f t="shared" si="28"/>
        <v>0</v>
      </c>
      <c r="I188" s="112"/>
      <c r="J188" s="162"/>
      <c r="K188" s="98"/>
    </row>
    <row r="189" spans="1:11" s="125" customFormat="1" ht="14.1" customHeight="1" x14ac:dyDescent="0.2">
      <c r="A189" s="91">
        <v>139</v>
      </c>
      <c r="B189" s="116" t="s">
        <v>11</v>
      </c>
      <c r="C189" s="104" t="s">
        <v>184</v>
      </c>
      <c r="D189" s="91" t="s">
        <v>8</v>
      </c>
      <c r="E189" s="82">
        <v>58</v>
      </c>
      <c r="F189" s="207">
        <v>0</v>
      </c>
      <c r="G189" s="92">
        <f t="shared" si="27"/>
        <v>0</v>
      </c>
      <c r="H189" s="92">
        <f t="shared" si="28"/>
        <v>0</v>
      </c>
      <c r="I189" s="112"/>
      <c r="J189" s="162"/>
      <c r="K189" s="98"/>
    </row>
    <row r="190" spans="1:11" s="125" customFormat="1" ht="14.1" customHeight="1" x14ac:dyDescent="0.2">
      <c r="A190" s="91">
        <v>140</v>
      </c>
      <c r="B190" s="116" t="s">
        <v>11</v>
      </c>
      <c r="C190" s="104" t="s">
        <v>201</v>
      </c>
      <c r="D190" s="91" t="s">
        <v>8</v>
      </c>
      <c r="E190" s="82">
        <v>9</v>
      </c>
      <c r="F190" s="207">
        <v>0</v>
      </c>
      <c r="G190" s="92">
        <f t="shared" si="27"/>
        <v>0</v>
      </c>
      <c r="H190" s="92">
        <f t="shared" si="28"/>
        <v>0</v>
      </c>
      <c r="I190" s="112"/>
      <c r="J190" s="162"/>
      <c r="K190" s="98"/>
    </row>
    <row r="191" spans="1:11" s="125" customFormat="1" ht="14.25" customHeight="1" x14ac:dyDescent="0.2">
      <c r="A191" s="91">
        <v>141</v>
      </c>
      <c r="B191" s="116" t="s">
        <v>11</v>
      </c>
      <c r="C191" s="104" t="s">
        <v>164</v>
      </c>
      <c r="D191" s="91" t="s">
        <v>8</v>
      </c>
      <c r="E191" s="91">
        <v>53</v>
      </c>
      <c r="F191" s="207">
        <v>0</v>
      </c>
      <c r="G191" s="92">
        <f t="shared" si="27"/>
        <v>0</v>
      </c>
      <c r="H191" s="92">
        <f t="shared" si="28"/>
        <v>0</v>
      </c>
      <c r="I191" s="112"/>
      <c r="J191" s="162"/>
      <c r="K191" s="98"/>
    </row>
    <row r="192" spans="1:11" s="125" customFormat="1" ht="14.1" customHeight="1" x14ac:dyDescent="0.2">
      <c r="A192" s="91">
        <v>142</v>
      </c>
      <c r="B192" s="116" t="s">
        <v>11</v>
      </c>
      <c r="C192" s="104" t="s">
        <v>165</v>
      </c>
      <c r="D192" s="91" t="s">
        <v>8</v>
      </c>
      <c r="E192" s="91">
        <v>53</v>
      </c>
      <c r="F192" s="207">
        <v>0</v>
      </c>
      <c r="G192" s="92">
        <f t="shared" si="27"/>
        <v>0</v>
      </c>
      <c r="H192" s="92">
        <f t="shared" si="28"/>
        <v>0</v>
      </c>
      <c r="I192" s="112"/>
      <c r="J192" s="162"/>
      <c r="K192" s="98"/>
    </row>
    <row r="193" spans="1:256" s="125" customFormat="1" ht="14.1" customHeight="1" x14ac:dyDescent="0.2">
      <c r="A193" s="91">
        <v>143</v>
      </c>
      <c r="B193" s="116" t="s">
        <v>11</v>
      </c>
      <c r="C193" s="104" t="s">
        <v>166</v>
      </c>
      <c r="D193" s="91" t="s">
        <v>8</v>
      </c>
      <c r="E193" s="91">
        <v>53</v>
      </c>
      <c r="F193" s="207">
        <v>0</v>
      </c>
      <c r="G193" s="92">
        <f t="shared" si="27"/>
        <v>0</v>
      </c>
      <c r="H193" s="92">
        <f t="shared" si="28"/>
        <v>0</v>
      </c>
      <c r="I193" s="112"/>
      <c r="J193" s="162"/>
      <c r="K193" s="98"/>
    </row>
    <row r="194" spans="1:256" s="125" customFormat="1" ht="14.1" customHeight="1" x14ac:dyDescent="0.2">
      <c r="A194" s="91">
        <v>144</v>
      </c>
      <c r="B194" s="116" t="s">
        <v>33</v>
      </c>
      <c r="C194" s="102" t="s">
        <v>49</v>
      </c>
      <c r="D194" s="91" t="s">
        <v>13</v>
      </c>
      <c r="E194" s="135">
        <f>E163*0.0005</f>
        <v>1.1735</v>
      </c>
      <c r="F194" s="207">
        <v>0</v>
      </c>
      <c r="G194" s="92">
        <f t="shared" si="27"/>
        <v>0</v>
      </c>
      <c r="H194" s="92">
        <f t="shared" si="28"/>
        <v>0</v>
      </c>
      <c r="I194" s="159"/>
      <c r="J194" s="108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/>
      <c r="AF194" s="163"/>
      <c r="AG194" s="163"/>
      <c r="AH194" s="163"/>
      <c r="AI194" s="163"/>
      <c r="AJ194" s="163"/>
      <c r="AK194" s="163"/>
      <c r="AL194" s="163"/>
      <c r="AM194" s="163"/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  <c r="BI194" s="163"/>
      <c r="BJ194" s="163"/>
      <c r="BK194" s="163"/>
      <c r="BL194" s="163"/>
      <c r="BM194" s="163"/>
      <c r="BN194" s="163"/>
      <c r="BO194" s="163"/>
      <c r="BP194" s="163"/>
      <c r="BQ194" s="163"/>
      <c r="BR194" s="163"/>
      <c r="BS194" s="163"/>
      <c r="BT194" s="163"/>
      <c r="BU194" s="163"/>
      <c r="BV194" s="163"/>
      <c r="BW194" s="163"/>
      <c r="BX194" s="163"/>
      <c r="BY194" s="163"/>
      <c r="BZ194" s="163"/>
      <c r="CA194" s="163"/>
      <c r="CB194" s="163"/>
      <c r="CC194" s="163"/>
      <c r="CD194" s="163"/>
      <c r="CE194" s="163"/>
      <c r="CF194" s="163"/>
      <c r="CG194" s="163"/>
      <c r="CH194" s="163"/>
      <c r="CI194" s="163"/>
      <c r="CJ194" s="163"/>
      <c r="CK194" s="163"/>
      <c r="CL194" s="163"/>
      <c r="CM194" s="163"/>
      <c r="CN194" s="163"/>
      <c r="CO194" s="163"/>
      <c r="CP194" s="163"/>
      <c r="CQ194" s="163"/>
      <c r="CR194" s="163"/>
      <c r="CS194" s="163"/>
      <c r="CT194" s="163"/>
      <c r="CU194" s="163"/>
      <c r="CV194" s="163"/>
      <c r="CW194" s="163"/>
      <c r="CX194" s="163"/>
      <c r="CY194" s="163"/>
      <c r="CZ194" s="163"/>
      <c r="DA194" s="163"/>
      <c r="DB194" s="163"/>
      <c r="DC194" s="163"/>
      <c r="DD194" s="163"/>
      <c r="DE194" s="163"/>
      <c r="DF194" s="163"/>
      <c r="DG194" s="163"/>
      <c r="DH194" s="163"/>
      <c r="DI194" s="163"/>
      <c r="DJ194" s="163"/>
      <c r="DK194" s="163"/>
      <c r="DL194" s="163"/>
      <c r="DM194" s="163"/>
      <c r="DN194" s="163"/>
      <c r="DO194" s="163"/>
      <c r="DP194" s="163"/>
      <c r="DQ194" s="163"/>
      <c r="DR194" s="163"/>
      <c r="DS194" s="163"/>
      <c r="DT194" s="163"/>
      <c r="DU194" s="163"/>
      <c r="DV194" s="163"/>
      <c r="DW194" s="163"/>
      <c r="DX194" s="163"/>
      <c r="DY194" s="163"/>
      <c r="DZ194" s="163"/>
      <c r="EA194" s="163"/>
      <c r="EB194" s="163"/>
      <c r="EC194" s="163"/>
      <c r="ED194" s="163"/>
      <c r="EE194" s="163"/>
      <c r="EF194" s="163"/>
      <c r="EG194" s="163"/>
      <c r="EH194" s="163"/>
      <c r="EI194" s="163"/>
      <c r="EJ194" s="163"/>
      <c r="EK194" s="163"/>
      <c r="EL194" s="163"/>
      <c r="EM194" s="163"/>
      <c r="EN194" s="163"/>
      <c r="EO194" s="163"/>
      <c r="EP194" s="163"/>
      <c r="EQ194" s="163"/>
      <c r="ER194" s="163"/>
      <c r="ES194" s="163"/>
      <c r="ET194" s="163"/>
      <c r="EU194" s="163"/>
      <c r="EV194" s="163"/>
      <c r="EW194" s="163"/>
      <c r="EX194" s="163"/>
      <c r="EY194" s="163"/>
      <c r="EZ194" s="163"/>
      <c r="FA194" s="163"/>
      <c r="FB194" s="163"/>
      <c r="FC194" s="163"/>
      <c r="FD194" s="163"/>
      <c r="FE194" s="163"/>
      <c r="FF194" s="163"/>
      <c r="FG194" s="163"/>
      <c r="FH194" s="163"/>
      <c r="FI194" s="163"/>
      <c r="FJ194" s="163"/>
      <c r="FK194" s="163"/>
      <c r="FL194" s="163"/>
      <c r="FM194" s="163"/>
      <c r="FN194" s="163"/>
      <c r="FO194" s="163"/>
      <c r="FP194" s="163"/>
      <c r="FQ194" s="163"/>
      <c r="FR194" s="163"/>
      <c r="FS194" s="163"/>
      <c r="FT194" s="163"/>
      <c r="FU194" s="163"/>
      <c r="FV194" s="163"/>
      <c r="FW194" s="163"/>
      <c r="FX194" s="163"/>
      <c r="FY194" s="163"/>
      <c r="FZ194" s="163"/>
      <c r="GA194" s="163"/>
      <c r="GB194" s="163"/>
      <c r="GC194" s="163"/>
      <c r="GD194" s="163"/>
      <c r="GE194" s="163"/>
      <c r="GF194" s="163"/>
      <c r="GG194" s="163"/>
      <c r="GH194" s="163"/>
      <c r="GI194" s="163"/>
      <c r="GJ194" s="163"/>
      <c r="GK194" s="163"/>
      <c r="GL194" s="163"/>
      <c r="GM194" s="163"/>
      <c r="GN194" s="163"/>
      <c r="GO194" s="163"/>
      <c r="GP194" s="163"/>
      <c r="GQ194" s="163"/>
      <c r="GR194" s="163"/>
      <c r="GS194" s="163"/>
      <c r="GT194" s="163"/>
      <c r="GU194" s="163"/>
      <c r="GV194" s="163"/>
      <c r="GW194" s="163"/>
      <c r="GX194" s="163"/>
      <c r="GY194" s="163"/>
      <c r="GZ194" s="163"/>
      <c r="HA194" s="163"/>
      <c r="HB194" s="163"/>
      <c r="HC194" s="163"/>
      <c r="HD194" s="163"/>
      <c r="HE194" s="163"/>
      <c r="HF194" s="163"/>
      <c r="HG194" s="163"/>
      <c r="HH194" s="163"/>
      <c r="HI194" s="163"/>
      <c r="HJ194" s="163"/>
      <c r="HK194" s="163"/>
      <c r="HL194" s="163"/>
      <c r="HM194" s="163"/>
      <c r="HN194" s="163"/>
      <c r="HO194" s="163"/>
      <c r="HP194" s="163"/>
      <c r="HQ194" s="163"/>
      <c r="HR194" s="163"/>
      <c r="HS194" s="163"/>
      <c r="HT194" s="163"/>
      <c r="HU194" s="163"/>
      <c r="HV194" s="163"/>
      <c r="HW194" s="163"/>
      <c r="HX194" s="163"/>
      <c r="HY194" s="163"/>
      <c r="HZ194" s="163"/>
      <c r="IA194" s="163"/>
      <c r="IB194" s="163"/>
      <c r="IC194" s="163"/>
      <c r="ID194" s="163"/>
      <c r="IE194" s="163"/>
      <c r="IF194" s="163"/>
      <c r="IG194" s="163"/>
      <c r="IH194" s="163"/>
      <c r="II194" s="163"/>
      <c r="IJ194" s="163"/>
      <c r="IK194" s="163"/>
      <c r="IL194" s="163"/>
      <c r="IM194" s="163"/>
      <c r="IN194" s="163"/>
      <c r="IO194" s="163"/>
      <c r="IP194" s="163"/>
      <c r="IQ194" s="163"/>
      <c r="IR194" s="163"/>
      <c r="IS194" s="163"/>
      <c r="IT194" s="163"/>
      <c r="IU194" s="163"/>
      <c r="IV194" s="163"/>
    </row>
    <row r="195" spans="1:256" s="125" customFormat="1" ht="14.1" customHeight="1" x14ac:dyDescent="0.2">
      <c r="A195" s="93"/>
      <c r="B195" s="94"/>
      <c r="C195" s="95" t="s">
        <v>9</v>
      </c>
      <c r="D195" s="96"/>
      <c r="E195" s="119"/>
      <c r="F195" s="97"/>
      <c r="G195" s="98">
        <f>SUM(G155:G194)</f>
        <v>0</v>
      </c>
      <c r="H195" s="160">
        <f>SUM(H155:H194)</f>
        <v>0</v>
      </c>
      <c r="I195" s="120"/>
      <c r="J195" s="108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0"/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0"/>
      <c r="BI195" s="100"/>
      <c r="BJ195" s="100"/>
      <c r="BK195" s="100"/>
      <c r="BL195" s="100"/>
      <c r="BM195" s="100"/>
      <c r="BN195" s="100"/>
      <c r="BO195" s="100"/>
      <c r="BP195" s="100"/>
      <c r="BQ195" s="100"/>
      <c r="BR195" s="100"/>
      <c r="BS195" s="100"/>
      <c r="BT195" s="100"/>
      <c r="BU195" s="100"/>
      <c r="BV195" s="100"/>
      <c r="BW195" s="100"/>
      <c r="BX195" s="100"/>
      <c r="BY195" s="100"/>
      <c r="BZ195" s="100"/>
      <c r="CA195" s="100"/>
      <c r="CB195" s="100"/>
      <c r="CC195" s="100"/>
      <c r="CD195" s="100"/>
      <c r="CE195" s="100"/>
      <c r="CF195" s="100"/>
      <c r="CG195" s="100"/>
      <c r="CH195" s="100"/>
      <c r="CI195" s="100"/>
      <c r="CJ195" s="100"/>
      <c r="CK195" s="100"/>
      <c r="CL195" s="100"/>
      <c r="CM195" s="100"/>
      <c r="CN195" s="100"/>
      <c r="CO195" s="100"/>
      <c r="CP195" s="100"/>
      <c r="CQ195" s="100"/>
      <c r="CR195" s="100"/>
      <c r="CS195" s="100"/>
      <c r="CT195" s="100"/>
      <c r="CU195" s="100"/>
      <c r="CV195" s="100"/>
      <c r="CW195" s="100"/>
      <c r="CX195" s="100"/>
      <c r="CY195" s="100"/>
      <c r="CZ195" s="100"/>
      <c r="DA195" s="100"/>
      <c r="DB195" s="100"/>
      <c r="DC195" s="100"/>
      <c r="DD195" s="100"/>
      <c r="DE195" s="100"/>
      <c r="DF195" s="100"/>
      <c r="DG195" s="100"/>
      <c r="DH195" s="100"/>
      <c r="DI195" s="100"/>
      <c r="DJ195" s="100"/>
      <c r="DK195" s="100"/>
      <c r="DL195" s="100"/>
      <c r="DM195" s="100"/>
      <c r="DN195" s="100"/>
      <c r="DO195" s="100"/>
      <c r="DP195" s="100"/>
      <c r="DQ195" s="100"/>
      <c r="DR195" s="100"/>
      <c r="DS195" s="100"/>
      <c r="DT195" s="100"/>
      <c r="DU195" s="100"/>
      <c r="DV195" s="100"/>
      <c r="DW195" s="100"/>
      <c r="DX195" s="100"/>
      <c r="DY195" s="100"/>
      <c r="DZ195" s="100"/>
      <c r="EA195" s="100"/>
      <c r="EB195" s="100"/>
      <c r="EC195" s="100"/>
      <c r="ED195" s="100"/>
      <c r="EE195" s="100"/>
      <c r="EF195" s="100"/>
      <c r="EG195" s="100"/>
      <c r="EH195" s="100"/>
      <c r="EI195" s="100"/>
      <c r="EJ195" s="100"/>
      <c r="EK195" s="100"/>
      <c r="EL195" s="100"/>
      <c r="EM195" s="100"/>
      <c r="EN195" s="100"/>
      <c r="EO195" s="100"/>
      <c r="EP195" s="100"/>
      <c r="EQ195" s="100"/>
      <c r="ER195" s="100"/>
      <c r="ES195" s="100"/>
      <c r="ET195" s="100"/>
      <c r="EU195" s="100"/>
      <c r="EV195" s="100"/>
      <c r="EW195" s="100"/>
      <c r="EX195" s="100"/>
      <c r="EY195" s="100"/>
      <c r="EZ195" s="100"/>
      <c r="FA195" s="100"/>
      <c r="FB195" s="100"/>
      <c r="FC195" s="100"/>
      <c r="FD195" s="100"/>
      <c r="FE195" s="100"/>
      <c r="FF195" s="100"/>
      <c r="FG195" s="100"/>
      <c r="FH195" s="100"/>
      <c r="FI195" s="100"/>
      <c r="FJ195" s="100"/>
      <c r="FK195" s="100"/>
      <c r="FL195" s="100"/>
      <c r="FM195" s="100"/>
      <c r="FN195" s="100"/>
      <c r="FO195" s="100"/>
      <c r="FP195" s="100"/>
      <c r="FQ195" s="100"/>
      <c r="FR195" s="100"/>
      <c r="FS195" s="100"/>
      <c r="FT195" s="100"/>
      <c r="FU195" s="100"/>
      <c r="FV195" s="100"/>
      <c r="FW195" s="100"/>
      <c r="FX195" s="100"/>
      <c r="FY195" s="100"/>
      <c r="FZ195" s="100"/>
      <c r="GA195" s="100"/>
      <c r="GB195" s="100"/>
      <c r="GC195" s="100"/>
      <c r="GD195" s="100"/>
      <c r="GE195" s="100"/>
      <c r="GF195" s="100"/>
      <c r="GG195" s="100"/>
      <c r="GH195" s="100"/>
      <c r="GI195" s="100"/>
      <c r="GJ195" s="100"/>
      <c r="GK195" s="100"/>
      <c r="GL195" s="100"/>
      <c r="GM195" s="100"/>
      <c r="GN195" s="100"/>
      <c r="GO195" s="100"/>
      <c r="GP195" s="100"/>
      <c r="GQ195" s="100"/>
      <c r="GR195" s="100"/>
      <c r="GS195" s="100"/>
      <c r="GT195" s="100"/>
      <c r="GU195" s="100"/>
      <c r="GV195" s="100"/>
      <c r="GW195" s="100"/>
      <c r="GX195" s="100"/>
      <c r="GY195" s="100"/>
      <c r="GZ195" s="100"/>
      <c r="HA195" s="100"/>
      <c r="HB195" s="100"/>
      <c r="HC195" s="100"/>
      <c r="HD195" s="100"/>
      <c r="HE195" s="100"/>
      <c r="HF195" s="100"/>
      <c r="HG195" s="100"/>
      <c r="HH195" s="100"/>
      <c r="HI195" s="100"/>
      <c r="HJ195" s="100"/>
      <c r="HK195" s="100"/>
      <c r="HL195" s="100"/>
      <c r="HM195" s="100"/>
      <c r="HN195" s="100"/>
      <c r="HO195" s="100"/>
      <c r="HP195" s="100"/>
      <c r="HQ195" s="100"/>
      <c r="HR195" s="100"/>
      <c r="HS195" s="100"/>
      <c r="HT195" s="100"/>
      <c r="HU195" s="100"/>
      <c r="HV195" s="100"/>
      <c r="HW195" s="100"/>
      <c r="HX195" s="100"/>
      <c r="HY195" s="100"/>
      <c r="HZ195" s="100"/>
      <c r="IA195" s="100"/>
      <c r="IB195" s="100"/>
      <c r="IC195" s="100"/>
      <c r="ID195" s="100"/>
      <c r="IE195" s="100"/>
      <c r="IF195" s="100"/>
      <c r="IG195" s="100"/>
      <c r="IH195" s="100"/>
      <c r="II195" s="100"/>
      <c r="IJ195" s="100"/>
      <c r="IK195" s="100"/>
      <c r="IL195" s="100"/>
      <c r="IM195" s="100"/>
      <c r="IN195" s="100"/>
      <c r="IO195" s="100"/>
      <c r="IP195" s="100"/>
      <c r="IQ195" s="100"/>
      <c r="IR195" s="100"/>
      <c r="IS195" s="100"/>
      <c r="IT195" s="100"/>
      <c r="IU195" s="100"/>
      <c r="IV195" s="100"/>
    </row>
    <row r="196" spans="1:256" s="86" customFormat="1" ht="14.25" customHeight="1" x14ac:dyDescent="0.2">
      <c r="A196" s="93"/>
      <c r="B196" s="94"/>
      <c r="C196" s="95"/>
      <c r="D196" s="96"/>
      <c r="E196" s="119"/>
      <c r="F196" s="97"/>
      <c r="G196" s="98"/>
      <c r="H196" s="99"/>
      <c r="I196" s="123"/>
      <c r="J196" s="164"/>
      <c r="K196" s="101"/>
      <c r="L196" s="147"/>
      <c r="M196" s="147"/>
      <c r="N196" s="147"/>
      <c r="O196" s="147"/>
      <c r="P196" s="147"/>
      <c r="Q196" s="147"/>
      <c r="R196" s="147"/>
      <c r="S196" s="147"/>
      <c r="T196" s="147"/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  <c r="AN196" s="125"/>
      <c r="AO196" s="125"/>
      <c r="AP196" s="125"/>
      <c r="AQ196" s="125"/>
      <c r="AR196" s="125"/>
      <c r="AS196" s="125"/>
      <c r="AT196" s="125"/>
      <c r="AU196" s="125"/>
      <c r="AV196" s="125"/>
      <c r="AW196" s="125"/>
      <c r="AX196" s="125"/>
      <c r="AY196" s="125"/>
      <c r="AZ196" s="125"/>
      <c r="BA196" s="125"/>
      <c r="BB196" s="125"/>
      <c r="BC196" s="125"/>
      <c r="BD196" s="125"/>
      <c r="BE196" s="125"/>
      <c r="BF196" s="125"/>
      <c r="BG196" s="125"/>
      <c r="BH196" s="125"/>
      <c r="BI196" s="125"/>
      <c r="BJ196" s="125"/>
      <c r="BK196" s="125"/>
      <c r="BL196" s="125"/>
      <c r="BM196" s="125"/>
      <c r="BN196" s="125"/>
      <c r="BO196" s="125"/>
      <c r="BP196" s="125"/>
      <c r="BQ196" s="125"/>
      <c r="BR196" s="125"/>
      <c r="BS196" s="125"/>
      <c r="BT196" s="125"/>
      <c r="BU196" s="125"/>
      <c r="BV196" s="125"/>
      <c r="BW196" s="125"/>
      <c r="BX196" s="125"/>
      <c r="BY196" s="125"/>
      <c r="BZ196" s="125"/>
      <c r="CA196" s="125"/>
      <c r="CB196" s="125"/>
      <c r="CC196" s="125"/>
      <c r="CD196" s="125"/>
      <c r="CE196" s="125"/>
      <c r="CF196" s="125"/>
      <c r="CG196" s="125"/>
      <c r="CH196" s="125"/>
      <c r="CI196" s="125"/>
      <c r="CJ196" s="125"/>
      <c r="CK196" s="125"/>
      <c r="CL196" s="125"/>
      <c r="CM196" s="125"/>
      <c r="CN196" s="125"/>
      <c r="CO196" s="125"/>
      <c r="CP196" s="125"/>
      <c r="CQ196" s="125"/>
      <c r="CR196" s="125"/>
      <c r="CS196" s="125"/>
      <c r="CT196" s="125"/>
      <c r="CU196" s="125"/>
      <c r="CV196" s="125"/>
      <c r="CW196" s="125"/>
      <c r="CX196" s="125"/>
      <c r="CY196" s="125"/>
      <c r="CZ196" s="125"/>
      <c r="DA196" s="125"/>
      <c r="DB196" s="125"/>
      <c r="DC196" s="125"/>
      <c r="DD196" s="125"/>
      <c r="DE196" s="125"/>
      <c r="DF196" s="125"/>
      <c r="DG196" s="125"/>
      <c r="DH196" s="125"/>
      <c r="DI196" s="125"/>
      <c r="DJ196" s="125"/>
      <c r="DK196" s="125"/>
      <c r="DL196" s="125"/>
      <c r="DM196" s="125"/>
      <c r="DN196" s="125"/>
      <c r="DO196" s="125"/>
      <c r="DP196" s="125"/>
      <c r="DQ196" s="125"/>
      <c r="DR196" s="125"/>
      <c r="DS196" s="125"/>
      <c r="DT196" s="125"/>
      <c r="DU196" s="125"/>
      <c r="DV196" s="125"/>
      <c r="DW196" s="125"/>
      <c r="DX196" s="125"/>
      <c r="DY196" s="125"/>
      <c r="DZ196" s="125"/>
      <c r="EA196" s="125"/>
      <c r="EB196" s="125"/>
      <c r="EC196" s="125"/>
      <c r="ED196" s="125"/>
      <c r="EE196" s="125"/>
      <c r="EF196" s="125"/>
      <c r="EG196" s="125"/>
      <c r="EH196" s="125"/>
      <c r="EI196" s="125"/>
      <c r="EJ196" s="125"/>
      <c r="EK196" s="125"/>
      <c r="EL196" s="125"/>
      <c r="EM196" s="125"/>
      <c r="EN196" s="125"/>
      <c r="EO196" s="125"/>
      <c r="EP196" s="125"/>
      <c r="EQ196" s="125"/>
      <c r="ER196" s="125"/>
      <c r="ES196" s="125"/>
      <c r="ET196" s="125"/>
      <c r="EU196" s="125"/>
      <c r="EV196" s="125"/>
      <c r="EW196" s="125"/>
      <c r="EX196" s="125"/>
      <c r="EY196" s="125"/>
      <c r="EZ196" s="125"/>
      <c r="FA196" s="125"/>
      <c r="FB196" s="125"/>
      <c r="FC196" s="125"/>
      <c r="FD196" s="125"/>
      <c r="FE196" s="125"/>
      <c r="FF196" s="125"/>
      <c r="FG196" s="125"/>
      <c r="FH196" s="125"/>
      <c r="FI196" s="125"/>
      <c r="FJ196" s="125"/>
      <c r="FK196" s="125"/>
      <c r="FL196" s="125"/>
      <c r="FM196" s="125"/>
      <c r="FN196" s="125"/>
      <c r="FO196" s="125"/>
      <c r="FP196" s="125"/>
      <c r="FQ196" s="125"/>
      <c r="FR196" s="125"/>
      <c r="FS196" s="125"/>
      <c r="FT196" s="125"/>
      <c r="FU196" s="125"/>
      <c r="FV196" s="125"/>
      <c r="FW196" s="125"/>
      <c r="FX196" s="125"/>
      <c r="FY196" s="125"/>
      <c r="FZ196" s="125"/>
      <c r="GA196" s="125"/>
      <c r="GB196" s="125"/>
      <c r="GC196" s="125"/>
      <c r="GD196" s="125"/>
      <c r="GE196" s="125"/>
      <c r="GF196" s="125"/>
      <c r="GG196" s="125"/>
      <c r="GH196" s="125"/>
      <c r="GI196" s="125"/>
      <c r="GJ196" s="125"/>
      <c r="GK196" s="125"/>
      <c r="GL196" s="125"/>
      <c r="GM196" s="125"/>
      <c r="GN196" s="125"/>
      <c r="GO196" s="125"/>
      <c r="GP196" s="125"/>
      <c r="GQ196" s="125"/>
      <c r="GR196" s="125"/>
      <c r="GS196" s="125"/>
      <c r="GT196" s="125"/>
      <c r="GU196" s="125"/>
      <c r="GV196" s="125"/>
      <c r="GW196" s="125"/>
      <c r="GX196" s="125"/>
      <c r="GY196" s="125"/>
      <c r="GZ196" s="125"/>
      <c r="HA196" s="125"/>
      <c r="HB196" s="125"/>
      <c r="HC196" s="125"/>
      <c r="HD196" s="125"/>
      <c r="HE196" s="125"/>
      <c r="HF196" s="125"/>
      <c r="HG196" s="125"/>
      <c r="HH196" s="125"/>
      <c r="HI196" s="125"/>
      <c r="HJ196" s="125"/>
      <c r="HK196" s="125"/>
      <c r="HL196" s="125"/>
      <c r="HM196" s="125"/>
      <c r="HN196" s="125"/>
      <c r="HO196" s="125"/>
      <c r="HP196" s="125"/>
      <c r="HQ196" s="125"/>
      <c r="HR196" s="125"/>
      <c r="HS196" s="125"/>
      <c r="HT196" s="125"/>
      <c r="HU196" s="125"/>
      <c r="HV196" s="125"/>
      <c r="HW196" s="125"/>
      <c r="HX196" s="125"/>
      <c r="HY196" s="125"/>
      <c r="HZ196" s="125"/>
      <c r="IA196" s="125"/>
      <c r="IB196" s="125"/>
      <c r="IC196" s="125"/>
      <c r="ID196" s="125"/>
      <c r="IE196" s="125"/>
      <c r="IF196" s="125"/>
      <c r="IG196" s="125"/>
      <c r="IH196" s="125"/>
      <c r="II196" s="125"/>
      <c r="IJ196" s="125"/>
      <c r="IK196" s="125"/>
      <c r="IL196" s="125"/>
      <c r="IM196" s="125"/>
      <c r="IN196" s="125"/>
      <c r="IO196" s="125"/>
      <c r="IP196" s="125"/>
      <c r="IQ196" s="125"/>
      <c r="IR196" s="125"/>
      <c r="IS196" s="125"/>
      <c r="IT196" s="125"/>
      <c r="IU196" s="125"/>
      <c r="IV196" s="125"/>
    </row>
    <row r="197" spans="1:256" s="125" customFormat="1" ht="14.1" customHeight="1" x14ac:dyDescent="0.2">
      <c r="A197" s="87"/>
      <c r="B197" s="89"/>
      <c r="C197" s="103"/>
      <c r="D197" s="87"/>
      <c r="E197" s="148"/>
      <c r="F197" s="90"/>
      <c r="G197" s="127"/>
      <c r="H197" s="85"/>
      <c r="I197" s="109"/>
      <c r="J197" s="138"/>
    </row>
    <row r="198" spans="1:256" s="125" customFormat="1" ht="14.1" customHeight="1" x14ac:dyDescent="0.2">
      <c r="A198" s="87"/>
      <c r="B198" s="151"/>
      <c r="C198" s="103" t="s">
        <v>157</v>
      </c>
      <c r="D198" s="128" t="s">
        <v>28</v>
      </c>
      <c r="E198" s="110">
        <v>204</v>
      </c>
      <c r="F198" s="90"/>
      <c r="G198" s="127"/>
      <c r="H198" s="85"/>
      <c r="I198" s="109"/>
      <c r="J198" s="109"/>
      <c r="K198" s="138"/>
    </row>
    <row r="199" spans="1:256" s="125" customFormat="1" ht="14.1" customHeight="1" x14ac:dyDescent="0.2">
      <c r="A199" s="87"/>
      <c r="B199" s="89"/>
      <c r="C199" s="103"/>
      <c r="D199" s="87"/>
      <c r="E199" s="148"/>
      <c r="F199" s="90"/>
      <c r="G199" s="127"/>
      <c r="H199" s="85"/>
      <c r="I199" s="109"/>
      <c r="J199" s="85"/>
      <c r="K199" s="138"/>
    </row>
    <row r="200" spans="1:256" s="161" customFormat="1" ht="14.1" customHeight="1" x14ac:dyDescent="0.2">
      <c r="A200" s="91">
        <v>145</v>
      </c>
      <c r="B200" s="81" t="s">
        <v>69</v>
      </c>
      <c r="C200" s="80" t="s">
        <v>70</v>
      </c>
      <c r="D200" s="79" t="s">
        <v>8</v>
      </c>
      <c r="E200" s="165">
        <f>E204</f>
        <v>2160</v>
      </c>
      <c r="F200" s="207">
        <v>0</v>
      </c>
      <c r="G200" s="166">
        <f>E200*F200</f>
        <v>0</v>
      </c>
      <c r="H200" s="166">
        <f>(G200)*0.21</f>
        <v>0</v>
      </c>
      <c r="I200" s="109"/>
      <c r="J200" s="167"/>
      <c r="K200" s="138"/>
    </row>
    <row r="201" spans="1:256" s="125" customFormat="1" ht="14.1" customHeight="1" x14ac:dyDescent="0.2">
      <c r="A201" s="91">
        <v>146</v>
      </c>
      <c r="B201" s="91">
        <v>185804312</v>
      </c>
      <c r="C201" s="117" t="s">
        <v>194</v>
      </c>
      <c r="D201" s="91" t="s">
        <v>12</v>
      </c>
      <c r="E201" s="146">
        <f>E198*0.02</f>
        <v>4.08</v>
      </c>
      <c r="F201" s="207">
        <v>0</v>
      </c>
      <c r="G201" s="166">
        <f t="shared" ref="G201" si="29">E201*F201</f>
        <v>0</v>
      </c>
      <c r="H201" s="166">
        <f t="shared" ref="H201" si="30">(G201)*0.21</f>
        <v>0</v>
      </c>
      <c r="I201" s="109"/>
      <c r="J201" s="109"/>
      <c r="K201" s="138"/>
    </row>
    <row r="202" spans="1:256" s="125" customFormat="1" ht="14.1" customHeight="1" x14ac:dyDescent="0.2">
      <c r="A202" s="87"/>
      <c r="B202" s="126"/>
      <c r="C202" s="140" t="s">
        <v>14</v>
      </c>
      <c r="D202" s="87"/>
      <c r="E202" s="168"/>
      <c r="F202" s="169"/>
      <c r="G202" s="127"/>
      <c r="H202" s="127"/>
      <c r="I202" s="109"/>
      <c r="J202" s="123"/>
      <c r="K202" s="124"/>
    </row>
    <row r="203" spans="1:256" s="125" customFormat="1" ht="14.1" customHeight="1" x14ac:dyDescent="0.2">
      <c r="A203" s="91">
        <v>147</v>
      </c>
      <c r="B203" s="116" t="s">
        <v>38</v>
      </c>
      <c r="C203" s="117" t="s">
        <v>48</v>
      </c>
      <c r="D203" s="91" t="s">
        <v>12</v>
      </c>
      <c r="E203" s="146">
        <f>E201</f>
        <v>4.08</v>
      </c>
      <c r="F203" s="207">
        <v>0</v>
      </c>
      <c r="G203" s="122">
        <f t="shared" ref="G203" si="31">E203*F203</f>
        <v>0</v>
      </c>
      <c r="H203" s="92">
        <f t="shared" ref="H203" si="32">(G203)*0.21</f>
        <v>0</v>
      </c>
      <c r="I203" s="109"/>
      <c r="J203" s="123"/>
      <c r="K203" s="124"/>
    </row>
    <row r="204" spans="1:256" s="125" customFormat="1" ht="14.1" customHeight="1" x14ac:dyDescent="0.2">
      <c r="A204" s="128"/>
      <c r="B204" s="89"/>
      <c r="C204" s="140" t="s">
        <v>71</v>
      </c>
      <c r="D204" s="128" t="s">
        <v>8</v>
      </c>
      <c r="E204" s="83">
        <f>SUM(E205:E212)</f>
        <v>2160</v>
      </c>
      <c r="F204" s="84"/>
      <c r="G204" s="153"/>
      <c r="H204" s="149"/>
      <c r="I204" s="112"/>
      <c r="J204" s="162"/>
      <c r="K204" s="98"/>
    </row>
    <row r="205" spans="1:256" s="125" customFormat="1" ht="14.25" customHeight="1" x14ac:dyDescent="0.2">
      <c r="A205" s="91">
        <v>148</v>
      </c>
      <c r="B205" s="116" t="s">
        <v>11</v>
      </c>
      <c r="C205" s="104" t="s">
        <v>187</v>
      </c>
      <c r="D205" s="91" t="s">
        <v>8</v>
      </c>
      <c r="E205" s="91">
        <v>200</v>
      </c>
      <c r="F205" s="207">
        <v>0</v>
      </c>
      <c r="G205" s="92">
        <f>E205*F205</f>
        <v>0</v>
      </c>
      <c r="H205" s="92">
        <f>(G205)*0.21</f>
        <v>0</v>
      </c>
      <c r="I205" s="112"/>
      <c r="J205" s="162"/>
      <c r="K205" s="98"/>
    </row>
    <row r="206" spans="1:256" s="125" customFormat="1" ht="14.25" customHeight="1" x14ac:dyDescent="0.2">
      <c r="A206" s="91">
        <v>149</v>
      </c>
      <c r="B206" s="116" t="s">
        <v>11</v>
      </c>
      <c r="C206" s="104" t="s">
        <v>188</v>
      </c>
      <c r="D206" s="91" t="s">
        <v>8</v>
      </c>
      <c r="E206" s="91">
        <v>186</v>
      </c>
      <c r="F206" s="207">
        <v>0</v>
      </c>
      <c r="G206" s="92">
        <f t="shared" ref="G206:G213" si="33">E206*F206</f>
        <v>0</v>
      </c>
      <c r="H206" s="92">
        <f t="shared" ref="H206:H213" si="34">(G206)*0.21</f>
        <v>0</v>
      </c>
      <c r="I206" s="112"/>
      <c r="J206" s="162"/>
      <c r="K206" s="98"/>
    </row>
    <row r="207" spans="1:256" s="125" customFormat="1" ht="14.1" customHeight="1" x14ac:dyDescent="0.2">
      <c r="A207" s="91">
        <v>150</v>
      </c>
      <c r="B207" s="116" t="s">
        <v>11</v>
      </c>
      <c r="C207" s="104" t="s">
        <v>189</v>
      </c>
      <c r="D207" s="91" t="s">
        <v>8</v>
      </c>
      <c r="E207" s="91">
        <v>210</v>
      </c>
      <c r="F207" s="207">
        <v>0</v>
      </c>
      <c r="G207" s="92">
        <f t="shared" si="33"/>
        <v>0</v>
      </c>
      <c r="H207" s="92">
        <f t="shared" si="34"/>
        <v>0</v>
      </c>
      <c r="I207" s="112"/>
      <c r="J207" s="162"/>
      <c r="K207" s="98"/>
    </row>
    <row r="208" spans="1:256" s="125" customFormat="1" ht="14.1" customHeight="1" x14ac:dyDescent="0.2">
      <c r="A208" s="91">
        <v>151</v>
      </c>
      <c r="B208" s="116" t="s">
        <v>11</v>
      </c>
      <c r="C208" s="104" t="s">
        <v>190</v>
      </c>
      <c r="D208" s="91" t="s">
        <v>8</v>
      </c>
      <c r="E208" s="91">
        <v>756</v>
      </c>
      <c r="F208" s="207">
        <v>0</v>
      </c>
      <c r="G208" s="92">
        <f t="shared" si="33"/>
        <v>0</v>
      </c>
      <c r="H208" s="92">
        <f t="shared" si="34"/>
        <v>0</v>
      </c>
      <c r="I208" s="112"/>
      <c r="J208" s="162"/>
      <c r="K208" s="98"/>
    </row>
    <row r="209" spans="1:256" s="125" customFormat="1" ht="28.5" customHeight="1" x14ac:dyDescent="0.2">
      <c r="A209" s="91">
        <v>152</v>
      </c>
      <c r="B209" s="116" t="s">
        <v>11</v>
      </c>
      <c r="C209" s="78" t="s">
        <v>191</v>
      </c>
      <c r="D209" s="91" t="s">
        <v>8</v>
      </c>
      <c r="E209" s="91">
        <v>56</v>
      </c>
      <c r="F209" s="207">
        <v>0</v>
      </c>
      <c r="G209" s="92">
        <f t="shared" si="33"/>
        <v>0</v>
      </c>
      <c r="H209" s="92">
        <f t="shared" si="34"/>
        <v>0</v>
      </c>
      <c r="I209" s="112"/>
      <c r="J209" s="162"/>
      <c r="K209" s="98"/>
    </row>
    <row r="210" spans="1:256" s="125" customFormat="1" ht="14.1" customHeight="1" x14ac:dyDescent="0.2">
      <c r="A210" s="91">
        <v>153</v>
      </c>
      <c r="B210" s="116" t="s">
        <v>11</v>
      </c>
      <c r="C210" s="104" t="s">
        <v>192</v>
      </c>
      <c r="D210" s="91" t="s">
        <v>8</v>
      </c>
      <c r="E210" s="91">
        <v>56</v>
      </c>
      <c r="F210" s="207">
        <v>0</v>
      </c>
      <c r="G210" s="92">
        <f t="shared" si="33"/>
        <v>0</v>
      </c>
      <c r="H210" s="92">
        <f t="shared" si="34"/>
        <v>0</v>
      </c>
      <c r="I210" s="112"/>
      <c r="J210" s="162"/>
      <c r="K210" s="98"/>
    </row>
    <row r="211" spans="1:256" s="125" customFormat="1" ht="14.1" customHeight="1" x14ac:dyDescent="0.2">
      <c r="A211" s="91">
        <v>154</v>
      </c>
      <c r="B211" s="116" t="s">
        <v>11</v>
      </c>
      <c r="C211" s="104" t="s">
        <v>193</v>
      </c>
      <c r="D211" s="91" t="s">
        <v>8</v>
      </c>
      <c r="E211" s="91">
        <v>56</v>
      </c>
      <c r="F211" s="207">
        <v>0</v>
      </c>
      <c r="G211" s="92">
        <f t="shared" si="33"/>
        <v>0</v>
      </c>
      <c r="H211" s="92">
        <f t="shared" si="34"/>
        <v>0</v>
      </c>
      <c r="I211" s="112"/>
      <c r="J211" s="162"/>
      <c r="K211" s="98"/>
    </row>
    <row r="212" spans="1:256" s="125" customFormat="1" ht="14.25" customHeight="1" x14ac:dyDescent="0.2">
      <c r="A212" s="91">
        <v>155</v>
      </c>
      <c r="B212" s="116" t="s">
        <v>11</v>
      </c>
      <c r="C212" s="104" t="s">
        <v>72</v>
      </c>
      <c r="D212" s="91" t="s">
        <v>8</v>
      </c>
      <c r="E212" s="91">
        <v>640</v>
      </c>
      <c r="F212" s="207">
        <v>0</v>
      </c>
      <c r="G212" s="92">
        <f t="shared" si="33"/>
        <v>0</v>
      </c>
      <c r="H212" s="92">
        <f t="shared" si="34"/>
        <v>0</v>
      </c>
      <c r="I212" s="112"/>
      <c r="J212" s="162"/>
      <c r="K212" s="98"/>
    </row>
    <row r="213" spans="1:256" s="125" customFormat="1" ht="14.1" customHeight="1" x14ac:dyDescent="0.2">
      <c r="A213" s="91">
        <v>156</v>
      </c>
      <c r="B213" s="116" t="s">
        <v>33</v>
      </c>
      <c r="C213" s="102" t="s">
        <v>49</v>
      </c>
      <c r="D213" s="91" t="s">
        <v>13</v>
      </c>
      <c r="E213" s="135">
        <f>E204*0.00005</f>
        <v>0.108</v>
      </c>
      <c r="F213" s="207">
        <v>0</v>
      </c>
      <c r="G213" s="92">
        <f t="shared" si="33"/>
        <v>0</v>
      </c>
      <c r="H213" s="92">
        <f t="shared" si="34"/>
        <v>0</v>
      </c>
      <c r="I213" s="159"/>
      <c r="J213" s="108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/>
      <c r="AF213" s="163"/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  <c r="BI213" s="163"/>
      <c r="BJ213" s="163"/>
      <c r="BK213" s="163"/>
      <c r="BL213" s="163"/>
      <c r="BM213" s="163"/>
      <c r="BN213" s="163"/>
      <c r="BO213" s="163"/>
      <c r="BP213" s="163"/>
      <c r="BQ213" s="163"/>
      <c r="BR213" s="163"/>
      <c r="BS213" s="163"/>
      <c r="BT213" s="163"/>
      <c r="BU213" s="163"/>
      <c r="BV213" s="163"/>
      <c r="BW213" s="163"/>
      <c r="BX213" s="163"/>
      <c r="BY213" s="163"/>
      <c r="BZ213" s="163"/>
      <c r="CA213" s="163"/>
      <c r="CB213" s="163"/>
      <c r="CC213" s="163"/>
      <c r="CD213" s="163"/>
      <c r="CE213" s="163"/>
      <c r="CF213" s="163"/>
      <c r="CG213" s="163"/>
      <c r="CH213" s="163"/>
      <c r="CI213" s="163"/>
      <c r="CJ213" s="163"/>
      <c r="CK213" s="163"/>
      <c r="CL213" s="163"/>
      <c r="CM213" s="163"/>
      <c r="CN213" s="163"/>
      <c r="CO213" s="163"/>
      <c r="CP213" s="163"/>
      <c r="CQ213" s="163"/>
      <c r="CR213" s="163"/>
      <c r="CS213" s="163"/>
      <c r="CT213" s="163"/>
      <c r="CU213" s="163"/>
      <c r="CV213" s="163"/>
      <c r="CW213" s="163"/>
      <c r="CX213" s="163"/>
      <c r="CY213" s="163"/>
      <c r="CZ213" s="163"/>
      <c r="DA213" s="163"/>
      <c r="DB213" s="163"/>
      <c r="DC213" s="163"/>
      <c r="DD213" s="163"/>
      <c r="DE213" s="163"/>
      <c r="DF213" s="163"/>
      <c r="DG213" s="163"/>
      <c r="DH213" s="163"/>
      <c r="DI213" s="163"/>
      <c r="DJ213" s="163"/>
      <c r="DK213" s="163"/>
      <c r="DL213" s="163"/>
      <c r="DM213" s="163"/>
      <c r="DN213" s="163"/>
      <c r="DO213" s="163"/>
      <c r="DP213" s="163"/>
      <c r="DQ213" s="163"/>
      <c r="DR213" s="163"/>
      <c r="DS213" s="163"/>
      <c r="DT213" s="163"/>
      <c r="DU213" s="163"/>
      <c r="DV213" s="163"/>
      <c r="DW213" s="163"/>
      <c r="DX213" s="163"/>
      <c r="DY213" s="163"/>
      <c r="DZ213" s="163"/>
      <c r="EA213" s="163"/>
      <c r="EB213" s="163"/>
      <c r="EC213" s="163"/>
      <c r="ED213" s="163"/>
      <c r="EE213" s="163"/>
      <c r="EF213" s="163"/>
      <c r="EG213" s="163"/>
      <c r="EH213" s="163"/>
      <c r="EI213" s="163"/>
      <c r="EJ213" s="163"/>
      <c r="EK213" s="163"/>
      <c r="EL213" s="163"/>
      <c r="EM213" s="163"/>
      <c r="EN213" s="163"/>
      <c r="EO213" s="163"/>
      <c r="EP213" s="163"/>
      <c r="EQ213" s="163"/>
      <c r="ER213" s="163"/>
      <c r="ES213" s="163"/>
      <c r="ET213" s="163"/>
      <c r="EU213" s="163"/>
      <c r="EV213" s="163"/>
      <c r="EW213" s="163"/>
      <c r="EX213" s="163"/>
      <c r="EY213" s="163"/>
      <c r="EZ213" s="163"/>
      <c r="FA213" s="163"/>
      <c r="FB213" s="163"/>
      <c r="FC213" s="163"/>
      <c r="FD213" s="163"/>
      <c r="FE213" s="163"/>
      <c r="FF213" s="163"/>
      <c r="FG213" s="163"/>
      <c r="FH213" s="163"/>
      <c r="FI213" s="163"/>
      <c r="FJ213" s="163"/>
      <c r="FK213" s="163"/>
      <c r="FL213" s="163"/>
      <c r="FM213" s="163"/>
      <c r="FN213" s="163"/>
      <c r="FO213" s="163"/>
      <c r="FP213" s="163"/>
      <c r="FQ213" s="163"/>
      <c r="FR213" s="163"/>
      <c r="FS213" s="163"/>
      <c r="FT213" s="163"/>
      <c r="FU213" s="163"/>
      <c r="FV213" s="163"/>
      <c r="FW213" s="163"/>
      <c r="FX213" s="163"/>
      <c r="FY213" s="163"/>
      <c r="FZ213" s="163"/>
      <c r="GA213" s="163"/>
      <c r="GB213" s="163"/>
      <c r="GC213" s="163"/>
      <c r="GD213" s="163"/>
      <c r="GE213" s="163"/>
      <c r="GF213" s="163"/>
      <c r="GG213" s="163"/>
      <c r="GH213" s="163"/>
      <c r="GI213" s="163"/>
      <c r="GJ213" s="163"/>
      <c r="GK213" s="163"/>
      <c r="GL213" s="163"/>
      <c r="GM213" s="163"/>
      <c r="GN213" s="163"/>
      <c r="GO213" s="163"/>
      <c r="GP213" s="163"/>
      <c r="GQ213" s="163"/>
      <c r="GR213" s="163"/>
      <c r="GS213" s="163"/>
      <c r="GT213" s="163"/>
      <c r="GU213" s="163"/>
      <c r="GV213" s="163"/>
      <c r="GW213" s="163"/>
      <c r="GX213" s="163"/>
      <c r="GY213" s="163"/>
      <c r="GZ213" s="163"/>
      <c r="HA213" s="163"/>
      <c r="HB213" s="163"/>
      <c r="HC213" s="163"/>
      <c r="HD213" s="163"/>
      <c r="HE213" s="163"/>
      <c r="HF213" s="163"/>
      <c r="HG213" s="163"/>
      <c r="HH213" s="163"/>
      <c r="HI213" s="163"/>
      <c r="HJ213" s="163"/>
      <c r="HK213" s="163"/>
      <c r="HL213" s="163"/>
      <c r="HM213" s="163"/>
      <c r="HN213" s="163"/>
      <c r="HO213" s="163"/>
      <c r="HP213" s="163"/>
      <c r="HQ213" s="163"/>
      <c r="HR213" s="163"/>
      <c r="HS213" s="163"/>
      <c r="HT213" s="163"/>
      <c r="HU213" s="163"/>
      <c r="HV213" s="163"/>
      <c r="HW213" s="163"/>
      <c r="HX213" s="163"/>
      <c r="HY213" s="163"/>
      <c r="HZ213" s="163"/>
      <c r="IA213" s="163"/>
      <c r="IB213" s="163"/>
      <c r="IC213" s="163"/>
      <c r="ID213" s="163"/>
      <c r="IE213" s="163"/>
      <c r="IF213" s="163"/>
      <c r="IG213" s="163"/>
      <c r="IH213" s="163"/>
      <c r="II213" s="163"/>
      <c r="IJ213" s="163"/>
      <c r="IK213" s="163"/>
      <c r="IL213" s="163"/>
      <c r="IM213" s="163"/>
      <c r="IN213" s="163"/>
      <c r="IO213" s="163"/>
      <c r="IP213" s="163"/>
      <c r="IQ213" s="163"/>
      <c r="IR213" s="163"/>
      <c r="IS213" s="163"/>
      <c r="IT213" s="163"/>
      <c r="IU213" s="163"/>
      <c r="IV213" s="163"/>
    </row>
    <row r="214" spans="1:256" s="125" customFormat="1" ht="14.1" customHeight="1" x14ac:dyDescent="0.2">
      <c r="A214" s="93"/>
      <c r="B214" s="94"/>
      <c r="C214" s="95" t="s">
        <v>9</v>
      </c>
      <c r="D214" s="96"/>
      <c r="E214" s="119"/>
      <c r="F214" s="97"/>
      <c r="G214" s="98">
        <f>SUM(G200:G213)</f>
        <v>0</v>
      </c>
      <c r="H214" s="160">
        <f>SUM(H200:H213)</f>
        <v>0</v>
      </c>
      <c r="I214" s="120"/>
      <c r="J214" s="108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  <c r="AA214" s="100"/>
      <c r="AB214" s="100"/>
      <c r="AC214" s="100"/>
      <c r="AD214" s="100"/>
      <c r="AE214" s="100"/>
      <c r="AF214" s="100"/>
      <c r="AG214" s="100"/>
      <c r="AH214" s="100"/>
      <c r="AI214" s="100"/>
      <c r="AJ214" s="100"/>
      <c r="AK214" s="100"/>
      <c r="AL214" s="100"/>
      <c r="AM214" s="100"/>
      <c r="AN214" s="100"/>
      <c r="AO214" s="100"/>
      <c r="AP214" s="100"/>
      <c r="AQ214" s="100"/>
      <c r="AR214" s="100"/>
      <c r="AS214" s="100"/>
      <c r="AT214" s="100"/>
      <c r="AU214" s="100"/>
      <c r="AV214" s="100"/>
      <c r="AW214" s="100"/>
      <c r="AX214" s="100"/>
      <c r="AY214" s="100"/>
      <c r="AZ214" s="100"/>
      <c r="BA214" s="100"/>
      <c r="BB214" s="100"/>
      <c r="BC214" s="100"/>
      <c r="BD214" s="100"/>
      <c r="BE214" s="100"/>
      <c r="BF214" s="100"/>
      <c r="BG214" s="100"/>
      <c r="BH214" s="100"/>
      <c r="BI214" s="100"/>
      <c r="BJ214" s="100"/>
      <c r="BK214" s="100"/>
      <c r="BL214" s="100"/>
      <c r="BM214" s="100"/>
      <c r="BN214" s="100"/>
      <c r="BO214" s="100"/>
      <c r="BP214" s="100"/>
      <c r="BQ214" s="100"/>
      <c r="BR214" s="100"/>
      <c r="BS214" s="100"/>
      <c r="BT214" s="100"/>
      <c r="BU214" s="100"/>
      <c r="BV214" s="100"/>
      <c r="BW214" s="100"/>
      <c r="BX214" s="100"/>
      <c r="BY214" s="100"/>
      <c r="BZ214" s="100"/>
      <c r="CA214" s="100"/>
      <c r="CB214" s="100"/>
      <c r="CC214" s="100"/>
      <c r="CD214" s="100"/>
      <c r="CE214" s="100"/>
      <c r="CF214" s="100"/>
      <c r="CG214" s="100"/>
      <c r="CH214" s="100"/>
      <c r="CI214" s="100"/>
      <c r="CJ214" s="100"/>
      <c r="CK214" s="100"/>
      <c r="CL214" s="100"/>
      <c r="CM214" s="100"/>
      <c r="CN214" s="100"/>
      <c r="CO214" s="100"/>
      <c r="CP214" s="100"/>
      <c r="CQ214" s="100"/>
      <c r="CR214" s="100"/>
      <c r="CS214" s="100"/>
      <c r="CT214" s="100"/>
      <c r="CU214" s="100"/>
      <c r="CV214" s="100"/>
      <c r="CW214" s="100"/>
      <c r="CX214" s="100"/>
      <c r="CY214" s="100"/>
      <c r="CZ214" s="100"/>
      <c r="DA214" s="100"/>
      <c r="DB214" s="100"/>
      <c r="DC214" s="100"/>
      <c r="DD214" s="100"/>
      <c r="DE214" s="100"/>
      <c r="DF214" s="100"/>
      <c r="DG214" s="100"/>
      <c r="DH214" s="100"/>
      <c r="DI214" s="100"/>
      <c r="DJ214" s="100"/>
      <c r="DK214" s="100"/>
      <c r="DL214" s="100"/>
      <c r="DM214" s="100"/>
      <c r="DN214" s="100"/>
      <c r="DO214" s="100"/>
      <c r="DP214" s="100"/>
      <c r="DQ214" s="100"/>
      <c r="DR214" s="100"/>
      <c r="DS214" s="100"/>
      <c r="DT214" s="100"/>
      <c r="DU214" s="100"/>
      <c r="DV214" s="100"/>
      <c r="DW214" s="100"/>
      <c r="DX214" s="100"/>
      <c r="DY214" s="100"/>
      <c r="DZ214" s="100"/>
      <c r="EA214" s="100"/>
      <c r="EB214" s="100"/>
      <c r="EC214" s="100"/>
      <c r="ED214" s="100"/>
      <c r="EE214" s="100"/>
      <c r="EF214" s="100"/>
      <c r="EG214" s="100"/>
      <c r="EH214" s="100"/>
      <c r="EI214" s="100"/>
      <c r="EJ214" s="100"/>
      <c r="EK214" s="100"/>
      <c r="EL214" s="100"/>
      <c r="EM214" s="100"/>
      <c r="EN214" s="100"/>
      <c r="EO214" s="100"/>
      <c r="EP214" s="100"/>
      <c r="EQ214" s="100"/>
      <c r="ER214" s="100"/>
      <c r="ES214" s="100"/>
      <c r="ET214" s="100"/>
      <c r="EU214" s="100"/>
      <c r="EV214" s="100"/>
      <c r="EW214" s="100"/>
      <c r="EX214" s="100"/>
      <c r="EY214" s="100"/>
      <c r="EZ214" s="100"/>
      <c r="FA214" s="100"/>
      <c r="FB214" s="100"/>
      <c r="FC214" s="100"/>
      <c r="FD214" s="100"/>
      <c r="FE214" s="100"/>
      <c r="FF214" s="100"/>
      <c r="FG214" s="100"/>
      <c r="FH214" s="100"/>
      <c r="FI214" s="100"/>
      <c r="FJ214" s="100"/>
      <c r="FK214" s="100"/>
      <c r="FL214" s="100"/>
      <c r="FM214" s="100"/>
      <c r="FN214" s="100"/>
      <c r="FO214" s="100"/>
      <c r="FP214" s="100"/>
      <c r="FQ214" s="100"/>
      <c r="FR214" s="100"/>
      <c r="FS214" s="100"/>
      <c r="FT214" s="100"/>
      <c r="FU214" s="100"/>
      <c r="FV214" s="100"/>
      <c r="FW214" s="100"/>
      <c r="FX214" s="100"/>
      <c r="FY214" s="100"/>
      <c r="FZ214" s="100"/>
      <c r="GA214" s="100"/>
      <c r="GB214" s="100"/>
      <c r="GC214" s="100"/>
      <c r="GD214" s="100"/>
      <c r="GE214" s="100"/>
      <c r="GF214" s="100"/>
      <c r="GG214" s="100"/>
      <c r="GH214" s="100"/>
      <c r="GI214" s="100"/>
      <c r="GJ214" s="100"/>
      <c r="GK214" s="100"/>
      <c r="GL214" s="100"/>
      <c r="GM214" s="100"/>
      <c r="GN214" s="100"/>
      <c r="GO214" s="100"/>
      <c r="GP214" s="100"/>
      <c r="GQ214" s="100"/>
      <c r="GR214" s="100"/>
      <c r="GS214" s="100"/>
      <c r="GT214" s="100"/>
      <c r="GU214" s="100"/>
      <c r="GV214" s="100"/>
      <c r="GW214" s="100"/>
      <c r="GX214" s="100"/>
      <c r="GY214" s="100"/>
      <c r="GZ214" s="100"/>
      <c r="HA214" s="100"/>
      <c r="HB214" s="100"/>
      <c r="HC214" s="100"/>
      <c r="HD214" s="100"/>
      <c r="HE214" s="100"/>
      <c r="HF214" s="100"/>
      <c r="HG214" s="100"/>
      <c r="HH214" s="100"/>
      <c r="HI214" s="100"/>
      <c r="HJ214" s="100"/>
      <c r="HK214" s="100"/>
      <c r="HL214" s="100"/>
      <c r="HM214" s="100"/>
      <c r="HN214" s="100"/>
      <c r="HO214" s="100"/>
      <c r="HP214" s="100"/>
      <c r="HQ214" s="100"/>
      <c r="HR214" s="100"/>
      <c r="HS214" s="100"/>
      <c r="HT214" s="100"/>
      <c r="HU214" s="100"/>
      <c r="HV214" s="100"/>
      <c r="HW214" s="100"/>
      <c r="HX214" s="100"/>
      <c r="HY214" s="100"/>
      <c r="HZ214" s="100"/>
      <c r="IA214" s="100"/>
      <c r="IB214" s="100"/>
      <c r="IC214" s="100"/>
      <c r="ID214" s="100"/>
      <c r="IE214" s="100"/>
      <c r="IF214" s="100"/>
      <c r="IG214" s="100"/>
      <c r="IH214" s="100"/>
      <c r="II214" s="100"/>
      <c r="IJ214" s="100"/>
      <c r="IK214" s="100"/>
      <c r="IL214" s="100"/>
      <c r="IM214" s="100"/>
      <c r="IN214" s="100"/>
      <c r="IO214" s="100"/>
      <c r="IP214" s="100"/>
      <c r="IQ214" s="100"/>
      <c r="IR214" s="100"/>
      <c r="IS214" s="100"/>
      <c r="IT214" s="100"/>
      <c r="IU214" s="100"/>
      <c r="IV214" s="100"/>
    </row>
    <row r="215" spans="1:256" s="86" customFormat="1" ht="14.25" customHeight="1" x14ac:dyDescent="0.2">
      <c r="A215" s="93"/>
      <c r="B215" s="94"/>
      <c r="C215" s="95"/>
      <c r="D215" s="96"/>
      <c r="E215" s="119"/>
      <c r="F215" s="97"/>
      <c r="G215" s="98"/>
      <c r="H215" s="99"/>
      <c r="I215" s="123"/>
      <c r="J215" s="164"/>
      <c r="K215" s="101"/>
      <c r="L215" s="147"/>
      <c r="M215" s="147"/>
      <c r="N215" s="147"/>
      <c r="O215" s="147"/>
      <c r="P215" s="147"/>
      <c r="Q215" s="147"/>
      <c r="R215" s="147"/>
      <c r="S215" s="147"/>
      <c r="T215" s="147"/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  <c r="AN215" s="125"/>
      <c r="AO215" s="125"/>
      <c r="AP215" s="125"/>
      <c r="AQ215" s="125"/>
      <c r="AR215" s="125"/>
      <c r="AS215" s="125"/>
      <c r="AT215" s="125"/>
      <c r="AU215" s="125"/>
      <c r="AV215" s="125"/>
      <c r="AW215" s="125"/>
      <c r="AX215" s="125"/>
      <c r="AY215" s="125"/>
      <c r="AZ215" s="125"/>
      <c r="BA215" s="125"/>
      <c r="BB215" s="125"/>
      <c r="BC215" s="125"/>
      <c r="BD215" s="125"/>
      <c r="BE215" s="125"/>
      <c r="BF215" s="125"/>
      <c r="BG215" s="125"/>
      <c r="BH215" s="125"/>
      <c r="BI215" s="125"/>
      <c r="BJ215" s="125"/>
      <c r="BK215" s="125"/>
      <c r="BL215" s="125"/>
      <c r="BM215" s="125"/>
      <c r="BN215" s="125"/>
      <c r="BO215" s="125"/>
      <c r="BP215" s="125"/>
      <c r="BQ215" s="125"/>
      <c r="BR215" s="125"/>
      <c r="BS215" s="125"/>
      <c r="BT215" s="125"/>
      <c r="BU215" s="125"/>
      <c r="BV215" s="125"/>
      <c r="BW215" s="125"/>
      <c r="BX215" s="125"/>
      <c r="BY215" s="125"/>
      <c r="BZ215" s="125"/>
      <c r="CA215" s="125"/>
      <c r="CB215" s="125"/>
      <c r="CC215" s="125"/>
      <c r="CD215" s="125"/>
      <c r="CE215" s="125"/>
      <c r="CF215" s="125"/>
      <c r="CG215" s="125"/>
      <c r="CH215" s="125"/>
      <c r="CI215" s="125"/>
      <c r="CJ215" s="125"/>
      <c r="CK215" s="125"/>
      <c r="CL215" s="125"/>
      <c r="CM215" s="125"/>
      <c r="CN215" s="125"/>
      <c r="CO215" s="125"/>
      <c r="CP215" s="125"/>
      <c r="CQ215" s="125"/>
      <c r="CR215" s="125"/>
      <c r="CS215" s="125"/>
      <c r="CT215" s="125"/>
      <c r="CU215" s="125"/>
      <c r="CV215" s="125"/>
      <c r="CW215" s="125"/>
      <c r="CX215" s="125"/>
      <c r="CY215" s="125"/>
      <c r="CZ215" s="125"/>
      <c r="DA215" s="125"/>
      <c r="DB215" s="125"/>
      <c r="DC215" s="125"/>
      <c r="DD215" s="125"/>
      <c r="DE215" s="125"/>
      <c r="DF215" s="125"/>
      <c r="DG215" s="125"/>
      <c r="DH215" s="125"/>
      <c r="DI215" s="125"/>
      <c r="DJ215" s="125"/>
      <c r="DK215" s="125"/>
      <c r="DL215" s="125"/>
      <c r="DM215" s="125"/>
      <c r="DN215" s="125"/>
      <c r="DO215" s="125"/>
      <c r="DP215" s="125"/>
      <c r="DQ215" s="125"/>
      <c r="DR215" s="125"/>
      <c r="DS215" s="125"/>
      <c r="DT215" s="125"/>
      <c r="DU215" s="125"/>
      <c r="DV215" s="125"/>
      <c r="DW215" s="125"/>
      <c r="DX215" s="125"/>
      <c r="DY215" s="125"/>
      <c r="DZ215" s="125"/>
      <c r="EA215" s="125"/>
      <c r="EB215" s="125"/>
      <c r="EC215" s="125"/>
      <c r="ED215" s="125"/>
      <c r="EE215" s="125"/>
      <c r="EF215" s="125"/>
      <c r="EG215" s="125"/>
      <c r="EH215" s="125"/>
      <c r="EI215" s="125"/>
      <c r="EJ215" s="125"/>
      <c r="EK215" s="125"/>
      <c r="EL215" s="125"/>
      <c r="EM215" s="125"/>
      <c r="EN215" s="125"/>
      <c r="EO215" s="125"/>
      <c r="EP215" s="125"/>
      <c r="EQ215" s="125"/>
      <c r="ER215" s="125"/>
      <c r="ES215" s="125"/>
      <c r="ET215" s="125"/>
      <c r="EU215" s="125"/>
      <c r="EV215" s="125"/>
      <c r="EW215" s="125"/>
      <c r="EX215" s="125"/>
      <c r="EY215" s="125"/>
      <c r="EZ215" s="125"/>
      <c r="FA215" s="125"/>
      <c r="FB215" s="125"/>
      <c r="FC215" s="125"/>
      <c r="FD215" s="125"/>
      <c r="FE215" s="125"/>
      <c r="FF215" s="125"/>
      <c r="FG215" s="125"/>
      <c r="FH215" s="125"/>
      <c r="FI215" s="125"/>
      <c r="FJ215" s="125"/>
      <c r="FK215" s="125"/>
      <c r="FL215" s="125"/>
      <c r="FM215" s="125"/>
      <c r="FN215" s="125"/>
      <c r="FO215" s="125"/>
      <c r="FP215" s="125"/>
      <c r="FQ215" s="125"/>
      <c r="FR215" s="125"/>
      <c r="FS215" s="125"/>
      <c r="FT215" s="125"/>
      <c r="FU215" s="125"/>
      <c r="FV215" s="125"/>
      <c r="FW215" s="125"/>
      <c r="FX215" s="125"/>
      <c r="FY215" s="125"/>
      <c r="FZ215" s="125"/>
      <c r="GA215" s="125"/>
      <c r="GB215" s="125"/>
      <c r="GC215" s="125"/>
      <c r="GD215" s="125"/>
      <c r="GE215" s="125"/>
      <c r="GF215" s="125"/>
      <c r="GG215" s="125"/>
      <c r="GH215" s="125"/>
      <c r="GI215" s="125"/>
      <c r="GJ215" s="125"/>
      <c r="GK215" s="125"/>
      <c r="GL215" s="125"/>
      <c r="GM215" s="125"/>
      <c r="GN215" s="125"/>
      <c r="GO215" s="125"/>
      <c r="GP215" s="125"/>
      <c r="GQ215" s="125"/>
      <c r="GR215" s="125"/>
      <c r="GS215" s="125"/>
      <c r="GT215" s="125"/>
      <c r="GU215" s="125"/>
      <c r="GV215" s="125"/>
      <c r="GW215" s="125"/>
      <c r="GX215" s="125"/>
      <c r="GY215" s="125"/>
      <c r="GZ215" s="125"/>
      <c r="HA215" s="125"/>
      <c r="HB215" s="125"/>
      <c r="HC215" s="125"/>
      <c r="HD215" s="125"/>
      <c r="HE215" s="125"/>
      <c r="HF215" s="125"/>
      <c r="HG215" s="125"/>
      <c r="HH215" s="125"/>
      <c r="HI215" s="125"/>
      <c r="HJ215" s="125"/>
      <c r="HK215" s="125"/>
      <c r="HL215" s="125"/>
      <c r="HM215" s="125"/>
      <c r="HN215" s="125"/>
      <c r="HO215" s="125"/>
      <c r="HP215" s="125"/>
      <c r="HQ215" s="125"/>
      <c r="HR215" s="125"/>
      <c r="HS215" s="125"/>
      <c r="HT215" s="125"/>
      <c r="HU215" s="125"/>
      <c r="HV215" s="125"/>
      <c r="HW215" s="125"/>
      <c r="HX215" s="125"/>
      <c r="HY215" s="125"/>
      <c r="HZ215" s="125"/>
      <c r="IA215" s="125"/>
      <c r="IB215" s="125"/>
      <c r="IC215" s="125"/>
      <c r="ID215" s="125"/>
      <c r="IE215" s="125"/>
      <c r="IF215" s="125"/>
      <c r="IG215" s="125"/>
      <c r="IH215" s="125"/>
      <c r="II215" s="125"/>
      <c r="IJ215" s="125"/>
      <c r="IK215" s="125"/>
      <c r="IL215" s="125"/>
      <c r="IM215" s="125"/>
      <c r="IN215" s="125"/>
      <c r="IO215" s="125"/>
      <c r="IP215" s="125"/>
      <c r="IQ215" s="125"/>
      <c r="IR215" s="125"/>
      <c r="IS215" s="125"/>
      <c r="IT215" s="125"/>
      <c r="IU215" s="125"/>
      <c r="IV215" s="125"/>
    </row>
    <row r="216" spans="1:256" s="125" customFormat="1" ht="14.1" customHeight="1" x14ac:dyDescent="0.2">
      <c r="A216" s="87"/>
      <c r="B216" s="89"/>
      <c r="C216" s="103"/>
      <c r="D216" s="87"/>
      <c r="E216" s="148"/>
      <c r="F216" s="90"/>
      <c r="G216" s="170"/>
      <c r="H216" s="85"/>
      <c r="I216" s="171"/>
      <c r="J216" s="101"/>
    </row>
    <row r="217" spans="1:256" s="125" customFormat="1" ht="39.75" customHeight="1" x14ac:dyDescent="0.2">
      <c r="A217" s="141"/>
      <c r="B217" s="151"/>
      <c r="C217" s="172" t="s">
        <v>198</v>
      </c>
      <c r="D217" s="128" t="s">
        <v>28</v>
      </c>
      <c r="E217" s="110">
        <v>432</v>
      </c>
      <c r="F217" s="211" t="s">
        <v>108</v>
      </c>
      <c r="G217" s="211"/>
      <c r="H217" s="211"/>
      <c r="I217" s="173"/>
      <c r="J217" s="101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6"/>
      <c r="AR217" s="86"/>
      <c r="AS217" s="86"/>
      <c r="AT217" s="86"/>
      <c r="AU217" s="86"/>
      <c r="AV217" s="86"/>
      <c r="AW217" s="86"/>
      <c r="AX217" s="86"/>
      <c r="AY217" s="86"/>
      <c r="AZ217" s="86"/>
      <c r="BA217" s="86"/>
      <c r="BB217" s="86"/>
      <c r="BC217" s="86"/>
      <c r="BD217" s="86"/>
      <c r="BE217" s="86"/>
      <c r="BF217" s="86"/>
      <c r="BG217" s="86"/>
      <c r="BH217" s="86"/>
      <c r="BI217" s="86"/>
      <c r="BJ217" s="86"/>
      <c r="BK217" s="86"/>
      <c r="BL217" s="86"/>
      <c r="BM217" s="86"/>
      <c r="BN217" s="86"/>
      <c r="BO217" s="86"/>
      <c r="BP217" s="86"/>
      <c r="BQ217" s="86"/>
      <c r="BR217" s="86"/>
      <c r="BS217" s="86"/>
      <c r="BT217" s="86"/>
      <c r="BU217" s="86"/>
      <c r="BV217" s="86"/>
      <c r="BW217" s="86"/>
      <c r="BX217" s="86"/>
      <c r="BY217" s="86"/>
      <c r="BZ217" s="86"/>
      <c r="CA217" s="86"/>
      <c r="CB217" s="86"/>
      <c r="CC217" s="86"/>
      <c r="CD217" s="86"/>
      <c r="CE217" s="86"/>
      <c r="CF217" s="86"/>
      <c r="CG217" s="86"/>
      <c r="CH217" s="86"/>
      <c r="CI217" s="86"/>
      <c r="CJ217" s="86"/>
      <c r="CK217" s="86"/>
      <c r="CL217" s="86"/>
      <c r="CM217" s="86"/>
      <c r="CN217" s="86"/>
      <c r="CO217" s="86"/>
      <c r="CP217" s="86"/>
      <c r="CQ217" s="86"/>
      <c r="CR217" s="86"/>
      <c r="CS217" s="86"/>
      <c r="CT217" s="86"/>
      <c r="CU217" s="86"/>
      <c r="CV217" s="86"/>
      <c r="CW217" s="86"/>
      <c r="CX217" s="86"/>
      <c r="CY217" s="86"/>
      <c r="CZ217" s="86"/>
      <c r="DA217" s="86"/>
      <c r="DB217" s="86"/>
      <c r="DC217" s="86"/>
      <c r="DD217" s="86"/>
      <c r="DE217" s="86"/>
      <c r="DF217" s="86"/>
      <c r="DG217" s="86"/>
      <c r="DH217" s="86"/>
      <c r="DI217" s="86"/>
      <c r="DJ217" s="86"/>
      <c r="DK217" s="86"/>
      <c r="DL217" s="86"/>
      <c r="DM217" s="86"/>
      <c r="DN217" s="86"/>
      <c r="DO217" s="86"/>
      <c r="DP217" s="86"/>
      <c r="DQ217" s="86"/>
      <c r="DR217" s="86"/>
      <c r="DS217" s="86"/>
      <c r="DT217" s="86"/>
      <c r="DU217" s="86"/>
      <c r="DV217" s="86"/>
      <c r="DW217" s="86"/>
      <c r="DX217" s="86"/>
      <c r="DY217" s="86"/>
      <c r="DZ217" s="86"/>
      <c r="EA217" s="86"/>
      <c r="EB217" s="86"/>
      <c r="EC217" s="86"/>
      <c r="ED217" s="86"/>
      <c r="EE217" s="86"/>
      <c r="EF217" s="86"/>
      <c r="EG217" s="86"/>
      <c r="EH217" s="86"/>
      <c r="EI217" s="86"/>
      <c r="EJ217" s="86"/>
      <c r="EK217" s="86"/>
      <c r="EL217" s="86"/>
      <c r="EM217" s="86"/>
      <c r="EN217" s="86"/>
      <c r="EO217" s="86"/>
      <c r="EP217" s="86"/>
      <c r="EQ217" s="86"/>
      <c r="ER217" s="86"/>
      <c r="ES217" s="86"/>
      <c r="ET217" s="86"/>
      <c r="EU217" s="86"/>
      <c r="EV217" s="86"/>
      <c r="EW217" s="86"/>
      <c r="EX217" s="86"/>
      <c r="EY217" s="86"/>
      <c r="EZ217" s="86"/>
      <c r="FA217" s="86"/>
      <c r="FB217" s="86"/>
      <c r="FC217" s="86"/>
      <c r="FD217" s="86"/>
      <c r="FE217" s="86"/>
      <c r="FF217" s="86"/>
      <c r="FG217" s="86"/>
      <c r="FH217" s="86"/>
      <c r="FI217" s="86"/>
      <c r="FJ217" s="86"/>
      <c r="FK217" s="86"/>
      <c r="FL217" s="86"/>
      <c r="FM217" s="86"/>
      <c r="FN217" s="86"/>
      <c r="FO217" s="86"/>
      <c r="FP217" s="86"/>
      <c r="FQ217" s="86"/>
      <c r="FR217" s="86"/>
      <c r="FS217" s="86"/>
      <c r="FT217" s="86"/>
      <c r="FU217" s="86"/>
      <c r="FV217" s="86"/>
      <c r="FW217" s="86"/>
      <c r="FX217" s="86"/>
      <c r="FY217" s="86"/>
      <c r="FZ217" s="86"/>
      <c r="GA217" s="86"/>
      <c r="GB217" s="86"/>
      <c r="GC217" s="86"/>
      <c r="GD217" s="86"/>
      <c r="GE217" s="86"/>
      <c r="GF217" s="86"/>
      <c r="GG217" s="86"/>
      <c r="GH217" s="86"/>
      <c r="GI217" s="86"/>
      <c r="GJ217" s="86"/>
      <c r="GK217" s="86"/>
      <c r="GL217" s="86"/>
      <c r="GM217" s="86"/>
      <c r="GN217" s="86"/>
      <c r="GO217" s="86"/>
      <c r="GP217" s="86"/>
      <c r="GQ217" s="86"/>
      <c r="GR217" s="86"/>
      <c r="GS217" s="86"/>
      <c r="GT217" s="86"/>
      <c r="GU217" s="86"/>
      <c r="GV217" s="86"/>
      <c r="GW217" s="86"/>
      <c r="GX217" s="86"/>
      <c r="GY217" s="86"/>
      <c r="GZ217" s="86"/>
      <c r="HA217" s="86"/>
      <c r="HB217" s="86"/>
      <c r="HC217" s="86"/>
      <c r="HD217" s="86"/>
      <c r="HE217" s="86"/>
      <c r="HF217" s="86"/>
      <c r="HG217" s="86"/>
      <c r="HH217" s="86"/>
      <c r="HI217" s="86"/>
      <c r="HJ217" s="86"/>
      <c r="HK217" s="86"/>
      <c r="HL217" s="86"/>
      <c r="HM217" s="86"/>
      <c r="HN217" s="86"/>
      <c r="HO217" s="86"/>
      <c r="HP217" s="86"/>
      <c r="HQ217" s="86"/>
      <c r="HR217" s="86"/>
      <c r="HS217" s="86"/>
      <c r="HT217" s="86"/>
      <c r="HU217" s="86"/>
      <c r="HV217" s="86"/>
      <c r="HW217" s="86"/>
      <c r="HX217" s="86"/>
      <c r="HY217" s="86"/>
      <c r="HZ217" s="86"/>
      <c r="IA217" s="86"/>
      <c r="IB217" s="86"/>
      <c r="IC217" s="86"/>
      <c r="ID217" s="86"/>
      <c r="IE217" s="86"/>
      <c r="IF217" s="86"/>
      <c r="IG217" s="86"/>
      <c r="IH217" s="86"/>
      <c r="II217" s="86"/>
      <c r="IJ217" s="86"/>
      <c r="IK217" s="86"/>
      <c r="IL217" s="86"/>
      <c r="IM217" s="86"/>
      <c r="IN217" s="86"/>
      <c r="IO217" s="86"/>
      <c r="IP217" s="86"/>
      <c r="IQ217" s="86"/>
      <c r="IR217" s="86"/>
      <c r="IS217" s="86"/>
      <c r="IT217" s="86"/>
      <c r="IU217" s="86"/>
    </row>
    <row r="218" spans="1:256" s="125" customFormat="1" ht="14.1" customHeight="1" x14ac:dyDescent="0.2">
      <c r="A218" s="141"/>
      <c r="B218" s="89"/>
      <c r="C218" s="172"/>
      <c r="D218" s="87"/>
      <c r="E218" s="174"/>
      <c r="F218" s="175"/>
      <c r="G218" s="137"/>
      <c r="H218" s="137"/>
      <c r="I218" s="176"/>
      <c r="J218" s="177"/>
      <c r="K218" s="86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6"/>
      <c r="AR218" s="86"/>
      <c r="AS218" s="86"/>
      <c r="AT218" s="86"/>
      <c r="AU218" s="86"/>
      <c r="AV218" s="86"/>
      <c r="AW218" s="86"/>
      <c r="AX218" s="86"/>
      <c r="AY218" s="86"/>
      <c r="AZ218" s="86"/>
      <c r="BA218" s="86"/>
      <c r="BB218" s="86"/>
      <c r="BC218" s="86"/>
      <c r="BD218" s="86"/>
      <c r="BE218" s="86"/>
      <c r="BF218" s="86"/>
      <c r="BG218" s="86"/>
      <c r="BH218" s="86"/>
      <c r="BI218" s="86"/>
      <c r="BJ218" s="86"/>
      <c r="BK218" s="86"/>
      <c r="BL218" s="86"/>
      <c r="BM218" s="86"/>
      <c r="BN218" s="86"/>
      <c r="BO218" s="86"/>
      <c r="BP218" s="86"/>
      <c r="BQ218" s="86"/>
      <c r="BR218" s="86"/>
      <c r="BS218" s="86"/>
      <c r="BT218" s="86"/>
      <c r="BU218" s="86"/>
      <c r="BV218" s="86"/>
      <c r="BW218" s="86"/>
      <c r="BX218" s="86"/>
      <c r="BY218" s="86"/>
      <c r="BZ218" s="86"/>
      <c r="CA218" s="86"/>
      <c r="CB218" s="86"/>
      <c r="CC218" s="86"/>
      <c r="CD218" s="86"/>
      <c r="CE218" s="86"/>
      <c r="CF218" s="86"/>
      <c r="CG218" s="86"/>
      <c r="CH218" s="86"/>
      <c r="CI218" s="86"/>
      <c r="CJ218" s="86"/>
      <c r="CK218" s="86"/>
      <c r="CL218" s="86"/>
      <c r="CM218" s="86"/>
      <c r="CN218" s="86"/>
      <c r="CO218" s="86"/>
      <c r="CP218" s="86"/>
      <c r="CQ218" s="86"/>
      <c r="CR218" s="86"/>
      <c r="CS218" s="86"/>
      <c r="CT218" s="86"/>
      <c r="CU218" s="86"/>
      <c r="CV218" s="86"/>
      <c r="CW218" s="86"/>
      <c r="CX218" s="86"/>
      <c r="CY218" s="86"/>
      <c r="CZ218" s="86"/>
      <c r="DA218" s="86"/>
      <c r="DB218" s="86"/>
      <c r="DC218" s="86"/>
      <c r="DD218" s="86"/>
      <c r="DE218" s="86"/>
      <c r="DF218" s="86"/>
      <c r="DG218" s="86"/>
      <c r="DH218" s="86"/>
      <c r="DI218" s="86"/>
      <c r="DJ218" s="86"/>
      <c r="DK218" s="86"/>
      <c r="DL218" s="86"/>
      <c r="DM218" s="86"/>
      <c r="DN218" s="86"/>
      <c r="DO218" s="86"/>
      <c r="DP218" s="86"/>
      <c r="DQ218" s="86"/>
      <c r="DR218" s="86"/>
      <c r="DS218" s="86"/>
      <c r="DT218" s="86"/>
      <c r="DU218" s="86"/>
      <c r="DV218" s="86"/>
      <c r="DW218" s="86"/>
      <c r="DX218" s="86"/>
      <c r="DY218" s="86"/>
      <c r="DZ218" s="86"/>
      <c r="EA218" s="86"/>
      <c r="EB218" s="86"/>
      <c r="EC218" s="86"/>
      <c r="ED218" s="86"/>
      <c r="EE218" s="86"/>
      <c r="EF218" s="86"/>
      <c r="EG218" s="86"/>
      <c r="EH218" s="86"/>
      <c r="EI218" s="86"/>
      <c r="EJ218" s="86"/>
      <c r="EK218" s="86"/>
      <c r="EL218" s="86"/>
      <c r="EM218" s="86"/>
      <c r="EN218" s="86"/>
      <c r="EO218" s="86"/>
      <c r="EP218" s="86"/>
      <c r="EQ218" s="86"/>
      <c r="ER218" s="86"/>
      <c r="ES218" s="86"/>
      <c r="ET218" s="86"/>
      <c r="EU218" s="86"/>
      <c r="EV218" s="86"/>
      <c r="EW218" s="86"/>
      <c r="EX218" s="86"/>
      <c r="EY218" s="86"/>
      <c r="EZ218" s="86"/>
      <c r="FA218" s="86"/>
      <c r="FB218" s="86"/>
      <c r="FC218" s="86"/>
      <c r="FD218" s="86"/>
      <c r="FE218" s="86"/>
      <c r="FF218" s="86"/>
      <c r="FG218" s="86"/>
      <c r="FH218" s="86"/>
      <c r="FI218" s="86"/>
      <c r="FJ218" s="86"/>
      <c r="FK218" s="86"/>
      <c r="FL218" s="86"/>
      <c r="FM218" s="86"/>
      <c r="FN218" s="86"/>
      <c r="FO218" s="86"/>
      <c r="FP218" s="86"/>
      <c r="FQ218" s="86"/>
      <c r="FR218" s="86"/>
      <c r="FS218" s="86"/>
      <c r="FT218" s="86"/>
      <c r="FU218" s="86"/>
      <c r="FV218" s="86"/>
      <c r="FW218" s="86"/>
      <c r="FX218" s="86"/>
      <c r="FY218" s="86"/>
      <c r="FZ218" s="86"/>
      <c r="GA218" s="86"/>
      <c r="GB218" s="86"/>
      <c r="GC218" s="86"/>
      <c r="GD218" s="86"/>
      <c r="GE218" s="86"/>
      <c r="GF218" s="86"/>
      <c r="GG218" s="86"/>
      <c r="GH218" s="86"/>
      <c r="GI218" s="86"/>
      <c r="GJ218" s="86"/>
      <c r="GK218" s="86"/>
      <c r="GL218" s="86"/>
      <c r="GM218" s="86"/>
      <c r="GN218" s="86"/>
      <c r="GO218" s="86"/>
      <c r="GP218" s="86"/>
      <c r="GQ218" s="86"/>
      <c r="GR218" s="86"/>
      <c r="GS218" s="86"/>
      <c r="GT218" s="86"/>
      <c r="GU218" s="86"/>
      <c r="GV218" s="86"/>
      <c r="GW218" s="86"/>
      <c r="GX218" s="86"/>
      <c r="GY218" s="86"/>
      <c r="GZ218" s="86"/>
      <c r="HA218" s="86"/>
      <c r="HB218" s="86"/>
      <c r="HC218" s="86"/>
      <c r="HD218" s="86"/>
      <c r="HE218" s="86"/>
      <c r="HF218" s="86"/>
      <c r="HG218" s="86"/>
      <c r="HH218" s="86"/>
      <c r="HI218" s="86"/>
      <c r="HJ218" s="86"/>
      <c r="HK218" s="86"/>
      <c r="HL218" s="86"/>
      <c r="HM218" s="86"/>
      <c r="HN218" s="86"/>
      <c r="HO218" s="86"/>
      <c r="HP218" s="86"/>
      <c r="HQ218" s="86"/>
      <c r="HR218" s="86"/>
      <c r="HS218" s="86"/>
      <c r="HT218" s="86"/>
      <c r="HU218" s="86"/>
      <c r="HV218" s="86"/>
      <c r="HW218" s="86"/>
      <c r="HX218" s="86"/>
      <c r="HY218" s="86"/>
      <c r="HZ218" s="86"/>
      <c r="IA218" s="86"/>
      <c r="IB218" s="86"/>
      <c r="IC218" s="86"/>
      <c r="ID218" s="86"/>
      <c r="IE218" s="86"/>
      <c r="IF218" s="86"/>
      <c r="IG218" s="86"/>
      <c r="IH218" s="86"/>
      <c r="II218" s="86"/>
      <c r="IJ218" s="86"/>
      <c r="IK218" s="86"/>
      <c r="IL218" s="86"/>
      <c r="IM218" s="86"/>
      <c r="IN218" s="86"/>
      <c r="IO218" s="86"/>
      <c r="IP218" s="86"/>
      <c r="IQ218" s="86"/>
      <c r="IR218" s="86"/>
      <c r="IS218" s="86"/>
      <c r="IT218" s="86"/>
      <c r="IU218" s="86"/>
    </row>
    <row r="219" spans="1:256" s="125" customFormat="1" ht="27.75" customHeight="1" x14ac:dyDescent="0.2">
      <c r="A219" s="115">
        <v>157</v>
      </c>
      <c r="B219" s="116" t="s">
        <v>39</v>
      </c>
      <c r="C219" s="117" t="s">
        <v>196</v>
      </c>
      <c r="D219" s="91" t="s">
        <v>10</v>
      </c>
      <c r="E219" s="178">
        <f>E217</f>
        <v>432</v>
      </c>
      <c r="F219" s="207">
        <v>0</v>
      </c>
      <c r="G219" s="179">
        <f>E219*F219</f>
        <v>0</v>
      </c>
      <c r="H219" s="179">
        <f>G219*0.21</f>
        <v>0</v>
      </c>
      <c r="I219" s="180"/>
      <c r="IU219" s="86"/>
    </row>
    <row r="220" spans="1:256" s="125" customFormat="1" ht="14.1" customHeight="1" x14ac:dyDescent="0.2">
      <c r="A220" s="115">
        <v>158</v>
      </c>
      <c r="B220" s="116" t="s">
        <v>40</v>
      </c>
      <c r="C220" s="117" t="s">
        <v>197</v>
      </c>
      <c r="D220" s="91" t="s">
        <v>10</v>
      </c>
      <c r="E220" s="178">
        <f>E217</f>
        <v>432</v>
      </c>
      <c r="F220" s="207">
        <v>0</v>
      </c>
      <c r="G220" s="179">
        <f>E220*F220</f>
        <v>0</v>
      </c>
      <c r="H220" s="179">
        <f>G220*0.21</f>
        <v>0</v>
      </c>
      <c r="I220" s="180"/>
      <c r="IU220" s="86"/>
    </row>
    <row r="221" spans="1:256" s="125" customFormat="1" ht="14.1" customHeight="1" x14ac:dyDescent="0.2">
      <c r="A221" s="115">
        <v>159</v>
      </c>
      <c r="B221" s="91">
        <v>185804312</v>
      </c>
      <c r="C221" s="117" t="s">
        <v>199</v>
      </c>
      <c r="D221" s="91" t="s">
        <v>12</v>
      </c>
      <c r="E221" s="181">
        <f>E217*0.02</f>
        <v>8.64</v>
      </c>
      <c r="F221" s="207">
        <v>0</v>
      </c>
      <c r="G221" s="179">
        <f>E221*F221</f>
        <v>0</v>
      </c>
      <c r="H221" s="179">
        <f>G221*0.21</f>
        <v>0</v>
      </c>
      <c r="I221" s="180"/>
      <c r="J221" s="124"/>
    </row>
    <row r="222" spans="1:256" s="125" customFormat="1" ht="21.75" customHeight="1" x14ac:dyDescent="0.2">
      <c r="A222" s="113"/>
      <c r="B222" s="139"/>
      <c r="C222" s="140" t="s">
        <v>14</v>
      </c>
      <c r="D222" s="141"/>
      <c r="E222" s="142"/>
      <c r="F222" s="143"/>
      <c r="G222" s="144"/>
      <c r="H222" s="145"/>
      <c r="I222" s="118"/>
    </row>
    <row r="223" spans="1:256" s="125" customFormat="1" ht="14.1" customHeight="1" x14ac:dyDescent="0.2">
      <c r="A223" s="91">
        <v>160</v>
      </c>
      <c r="B223" s="116" t="s">
        <v>38</v>
      </c>
      <c r="C223" s="117" t="s">
        <v>48</v>
      </c>
      <c r="D223" s="91" t="s">
        <v>12</v>
      </c>
      <c r="E223" s="181">
        <f>E221</f>
        <v>8.64</v>
      </c>
      <c r="F223" s="207">
        <v>0</v>
      </c>
      <c r="G223" s="179">
        <f>E223*F223</f>
        <v>0</v>
      </c>
      <c r="H223" s="179">
        <f>G223*0.21</f>
        <v>0</v>
      </c>
      <c r="I223" s="180"/>
      <c r="J223" s="124"/>
    </row>
    <row r="224" spans="1:256" s="125" customFormat="1" ht="14.1" customHeight="1" x14ac:dyDescent="0.2">
      <c r="A224" s="182"/>
      <c r="B224" s="130"/>
      <c r="C224" s="131" t="s">
        <v>20</v>
      </c>
      <c r="D224" s="129"/>
      <c r="E224" s="132"/>
      <c r="F224" s="133"/>
      <c r="G224" s="121"/>
      <c r="H224" s="134"/>
      <c r="I224" s="118"/>
    </row>
    <row r="225" spans="1:255" s="125" customFormat="1" ht="14.1" customHeight="1" x14ac:dyDescent="0.2">
      <c r="A225" s="91">
        <v>161</v>
      </c>
      <c r="B225" s="116" t="s">
        <v>11</v>
      </c>
      <c r="C225" s="117" t="s">
        <v>195</v>
      </c>
      <c r="D225" s="91" t="s">
        <v>16</v>
      </c>
      <c r="E225" s="183">
        <f>E217*0.03</f>
        <v>12.959999999999999</v>
      </c>
      <c r="F225" s="207">
        <v>0</v>
      </c>
      <c r="G225" s="179">
        <f>E225*F225</f>
        <v>0</v>
      </c>
      <c r="H225" s="179">
        <f>G225*0.21</f>
        <v>0</v>
      </c>
      <c r="I225" s="180"/>
      <c r="J225" s="124"/>
    </row>
    <row r="226" spans="1:255" s="125" customFormat="1" ht="14.1" customHeight="1" x14ac:dyDescent="0.2">
      <c r="A226" s="91">
        <v>162</v>
      </c>
      <c r="B226" s="116" t="s">
        <v>11</v>
      </c>
      <c r="C226" s="158" t="s">
        <v>56</v>
      </c>
      <c r="D226" s="91"/>
      <c r="E226" s="155"/>
      <c r="F226" s="154"/>
      <c r="G226" s="179">
        <f>G225*0.03</f>
        <v>0</v>
      </c>
      <c r="H226" s="179">
        <f>G226*0.21</f>
        <v>0</v>
      </c>
      <c r="I226" s="180"/>
      <c r="J226" s="124"/>
    </row>
    <row r="227" spans="1:255" s="125" customFormat="1" ht="14.1" customHeight="1" x14ac:dyDescent="0.2">
      <c r="A227" s="91">
        <v>163</v>
      </c>
      <c r="B227" s="116" t="s">
        <v>33</v>
      </c>
      <c r="C227" s="102" t="s">
        <v>57</v>
      </c>
      <c r="D227" s="91" t="s">
        <v>13</v>
      </c>
      <c r="E227" s="184">
        <f>(E225)*0.001</f>
        <v>1.2959999999999999E-2</v>
      </c>
      <c r="F227" s="207">
        <v>0</v>
      </c>
      <c r="G227" s="179">
        <f>E227*F227</f>
        <v>0</v>
      </c>
      <c r="H227" s="179">
        <f>G227*0.21</f>
        <v>0</v>
      </c>
      <c r="I227" s="180"/>
      <c r="J227" s="124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6"/>
      <c r="AR227" s="86"/>
      <c r="AS227" s="86"/>
      <c r="AT227" s="86"/>
      <c r="AU227" s="86"/>
      <c r="AV227" s="86"/>
      <c r="AW227" s="86"/>
      <c r="AX227" s="86"/>
      <c r="AY227" s="86"/>
      <c r="AZ227" s="86"/>
      <c r="BA227" s="86"/>
      <c r="BB227" s="86"/>
      <c r="BC227" s="86"/>
      <c r="BD227" s="86"/>
      <c r="BE227" s="86"/>
      <c r="BF227" s="86"/>
      <c r="BG227" s="86"/>
      <c r="BH227" s="86"/>
      <c r="BI227" s="86"/>
      <c r="BJ227" s="86"/>
      <c r="BK227" s="86"/>
      <c r="BL227" s="86"/>
      <c r="BM227" s="86"/>
      <c r="BN227" s="86"/>
      <c r="BO227" s="86"/>
      <c r="BP227" s="86"/>
      <c r="BQ227" s="86"/>
      <c r="BR227" s="86"/>
      <c r="BS227" s="86"/>
      <c r="BT227" s="86"/>
      <c r="BU227" s="86"/>
      <c r="BV227" s="86"/>
      <c r="BW227" s="86"/>
      <c r="BX227" s="86"/>
      <c r="BY227" s="86"/>
      <c r="BZ227" s="86"/>
      <c r="CA227" s="86"/>
      <c r="CB227" s="86"/>
      <c r="CC227" s="86"/>
      <c r="CD227" s="86"/>
      <c r="CE227" s="86"/>
      <c r="CF227" s="86"/>
      <c r="CG227" s="86"/>
      <c r="CH227" s="86"/>
      <c r="CI227" s="86"/>
      <c r="CJ227" s="86"/>
      <c r="CK227" s="86"/>
      <c r="CL227" s="86"/>
      <c r="CM227" s="86"/>
      <c r="CN227" s="86"/>
      <c r="CO227" s="86"/>
      <c r="CP227" s="86"/>
      <c r="CQ227" s="86"/>
      <c r="CR227" s="86"/>
      <c r="CS227" s="86"/>
      <c r="CT227" s="86"/>
      <c r="CU227" s="86"/>
      <c r="CV227" s="86"/>
      <c r="CW227" s="86"/>
      <c r="CX227" s="86"/>
      <c r="CY227" s="86"/>
      <c r="CZ227" s="86"/>
      <c r="DA227" s="86"/>
      <c r="DB227" s="86"/>
      <c r="DC227" s="86"/>
      <c r="DD227" s="86"/>
      <c r="DE227" s="86"/>
      <c r="DF227" s="86"/>
      <c r="DG227" s="86"/>
      <c r="DH227" s="86"/>
      <c r="DI227" s="86"/>
      <c r="DJ227" s="86"/>
      <c r="DK227" s="86"/>
      <c r="DL227" s="86"/>
      <c r="DM227" s="86"/>
      <c r="DN227" s="86"/>
      <c r="DO227" s="86"/>
      <c r="DP227" s="86"/>
      <c r="DQ227" s="86"/>
      <c r="DR227" s="86"/>
      <c r="DS227" s="86"/>
      <c r="DT227" s="86"/>
      <c r="DU227" s="86"/>
      <c r="DV227" s="86"/>
      <c r="DW227" s="86"/>
      <c r="DX227" s="86"/>
      <c r="DY227" s="86"/>
      <c r="DZ227" s="86"/>
      <c r="EA227" s="86"/>
      <c r="EB227" s="86"/>
      <c r="EC227" s="86"/>
      <c r="ED227" s="86"/>
      <c r="EE227" s="86"/>
      <c r="EF227" s="86"/>
      <c r="EG227" s="86"/>
      <c r="EH227" s="86"/>
      <c r="EI227" s="86"/>
      <c r="EJ227" s="86"/>
      <c r="EK227" s="86"/>
      <c r="EL227" s="86"/>
      <c r="EM227" s="86"/>
      <c r="EN227" s="86"/>
      <c r="EO227" s="86"/>
      <c r="EP227" s="86"/>
      <c r="EQ227" s="86"/>
      <c r="ER227" s="86"/>
      <c r="ES227" s="86"/>
      <c r="ET227" s="86"/>
      <c r="EU227" s="86"/>
      <c r="EV227" s="86"/>
      <c r="EW227" s="86"/>
      <c r="EX227" s="86"/>
      <c r="EY227" s="86"/>
      <c r="EZ227" s="86"/>
      <c r="FA227" s="86"/>
      <c r="FB227" s="86"/>
      <c r="FC227" s="86"/>
      <c r="FD227" s="86"/>
      <c r="FE227" s="86"/>
      <c r="FF227" s="86"/>
      <c r="FG227" s="86"/>
      <c r="FH227" s="86"/>
      <c r="FI227" s="86"/>
      <c r="FJ227" s="86"/>
      <c r="FK227" s="86"/>
      <c r="FL227" s="86"/>
      <c r="FM227" s="86"/>
      <c r="FN227" s="86"/>
      <c r="FO227" s="86"/>
      <c r="FP227" s="86"/>
      <c r="FQ227" s="86"/>
      <c r="FR227" s="86"/>
      <c r="FS227" s="86"/>
      <c r="FT227" s="86"/>
      <c r="FU227" s="86"/>
      <c r="FV227" s="86"/>
      <c r="FW227" s="86"/>
      <c r="FX227" s="86"/>
      <c r="FY227" s="86"/>
      <c r="FZ227" s="86"/>
      <c r="GA227" s="86"/>
      <c r="GB227" s="86"/>
      <c r="GC227" s="86"/>
      <c r="GD227" s="86"/>
      <c r="GE227" s="86"/>
      <c r="GF227" s="86"/>
      <c r="GG227" s="86"/>
      <c r="GH227" s="86"/>
      <c r="GI227" s="86"/>
      <c r="GJ227" s="86"/>
      <c r="GK227" s="86"/>
      <c r="GL227" s="86"/>
      <c r="GM227" s="86"/>
      <c r="GN227" s="86"/>
      <c r="GO227" s="86"/>
      <c r="GP227" s="86"/>
      <c r="GQ227" s="86"/>
      <c r="GR227" s="86"/>
      <c r="GS227" s="86"/>
      <c r="GT227" s="86"/>
      <c r="GU227" s="86"/>
      <c r="GV227" s="86"/>
      <c r="GW227" s="86"/>
      <c r="GX227" s="86"/>
      <c r="GY227" s="86"/>
      <c r="GZ227" s="86"/>
      <c r="HA227" s="86"/>
      <c r="HB227" s="86"/>
      <c r="HC227" s="86"/>
      <c r="HD227" s="86"/>
      <c r="HE227" s="86"/>
      <c r="HF227" s="86"/>
      <c r="HG227" s="86"/>
      <c r="HH227" s="86"/>
      <c r="HI227" s="86"/>
      <c r="HJ227" s="86"/>
      <c r="HK227" s="86"/>
      <c r="HL227" s="86"/>
      <c r="HM227" s="86"/>
      <c r="HN227" s="86"/>
      <c r="HO227" s="86"/>
      <c r="HP227" s="86"/>
      <c r="HQ227" s="86"/>
      <c r="HR227" s="86"/>
      <c r="HS227" s="86"/>
      <c r="HT227" s="86"/>
      <c r="HU227" s="86"/>
      <c r="HV227" s="86"/>
      <c r="HW227" s="86"/>
      <c r="HX227" s="86"/>
      <c r="HY227" s="86"/>
      <c r="HZ227" s="86"/>
      <c r="IA227" s="86"/>
      <c r="IB227" s="86"/>
      <c r="IC227" s="86"/>
      <c r="ID227" s="86"/>
      <c r="IE227" s="86"/>
      <c r="IF227" s="86"/>
      <c r="IG227" s="86"/>
      <c r="IH227" s="86"/>
      <c r="II227" s="86"/>
      <c r="IJ227" s="86"/>
      <c r="IK227" s="86"/>
      <c r="IL227" s="86"/>
      <c r="IM227" s="86"/>
      <c r="IN227" s="86"/>
      <c r="IO227" s="86"/>
      <c r="IP227" s="86"/>
      <c r="IQ227" s="86"/>
      <c r="IR227" s="86"/>
      <c r="IS227" s="86"/>
      <c r="IT227" s="86"/>
      <c r="IU227" s="86"/>
    </row>
    <row r="228" spans="1:255" s="125" customFormat="1" ht="14.1" customHeight="1" x14ac:dyDescent="0.2">
      <c r="A228" s="185"/>
      <c r="B228" s="186"/>
      <c r="C228" s="95" t="s">
        <v>9</v>
      </c>
      <c r="D228" s="96"/>
      <c r="E228" s="187"/>
      <c r="F228" s="97"/>
      <c r="G228" s="98">
        <f>SUM(G219:G227)</f>
        <v>0</v>
      </c>
      <c r="H228" s="160">
        <f>SUM(H219:H227)</f>
        <v>0</v>
      </c>
      <c r="I228" s="136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8"/>
      <c r="Y228" s="188"/>
      <c r="Z228" s="188"/>
      <c r="AA228" s="188"/>
      <c r="AB228" s="188"/>
      <c r="AC228" s="188"/>
      <c r="AD228" s="188"/>
      <c r="AE228" s="188"/>
      <c r="AF228" s="188"/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  <c r="BI228" s="188"/>
      <c r="BJ228" s="188"/>
      <c r="BK228" s="188"/>
      <c r="BL228" s="188"/>
      <c r="BM228" s="188"/>
      <c r="BN228" s="188"/>
      <c r="BO228" s="188"/>
      <c r="BP228" s="188"/>
      <c r="BQ228" s="188"/>
      <c r="BR228" s="188"/>
      <c r="BS228" s="188"/>
      <c r="BT228" s="188"/>
      <c r="BU228" s="188"/>
      <c r="BV228" s="188"/>
      <c r="BW228" s="188"/>
      <c r="BX228" s="188"/>
      <c r="BY228" s="188"/>
      <c r="BZ228" s="188"/>
      <c r="CA228" s="188"/>
      <c r="CB228" s="188"/>
      <c r="CC228" s="188"/>
      <c r="CD228" s="188"/>
      <c r="CE228" s="188"/>
      <c r="CF228" s="188"/>
      <c r="CG228" s="188"/>
      <c r="CH228" s="188"/>
      <c r="CI228" s="188"/>
      <c r="CJ228" s="188"/>
      <c r="CK228" s="188"/>
      <c r="CL228" s="188"/>
      <c r="CM228" s="188"/>
      <c r="CN228" s="188"/>
      <c r="CO228" s="188"/>
      <c r="CP228" s="188"/>
      <c r="CQ228" s="188"/>
      <c r="CR228" s="188"/>
      <c r="CS228" s="188"/>
      <c r="CT228" s="188"/>
      <c r="CU228" s="188"/>
      <c r="CV228" s="188"/>
      <c r="CW228" s="188"/>
      <c r="CX228" s="188"/>
      <c r="CY228" s="188"/>
      <c r="CZ228" s="188"/>
      <c r="DA228" s="188"/>
      <c r="DB228" s="188"/>
      <c r="DC228" s="188"/>
      <c r="DD228" s="188"/>
      <c r="DE228" s="188"/>
      <c r="DF228" s="188"/>
      <c r="DG228" s="188"/>
      <c r="DH228" s="188"/>
      <c r="DI228" s="188"/>
      <c r="DJ228" s="188"/>
      <c r="DK228" s="188"/>
      <c r="DL228" s="188"/>
      <c r="DM228" s="188"/>
      <c r="DN228" s="188"/>
      <c r="DO228" s="188"/>
      <c r="DP228" s="188"/>
      <c r="DQ228" s="188"/>
      <c r="DR228" s="188"/>
      <c r="DS228" s="188"/>
      <c r="DT228" s="188"/>
      <c r="DU228" s="188"/>
      <c r="DV228" s="188"/>
      <c r="DW228" s="188"/>
      <c r="DX228" s="188"/>
      <c r="DY228" s="188"/>
      <c r="DZ228" s="188"/>
      <c r="EA228" s="188"/>
      <c r="EB228" s="188"/>
      <c r="EC228" s="188"/>
      <c r="ED228" s="188"/>
      <c r="EE228" s="188"/>
      <c r="EF228" s="188"/>
      <c r="EG228" s="188"/>
      <c r="EH228" s="188"/>
      <c r="EI228" s="188"/>
      <c r="EJ228" s="188"/>
      <c r="EK228" s="188"/>
      <c r="EL228" s="188"/>
      <c r="EM228" s="188"/>
      <c r="EN228" s="188"/>
      <c r="EO228" s="188"/>
      <c r="EP228" s="188"/>
      <c r="EQ228" s="188"/>
      <c r="ER228" s="188"/>
      <c r="ES228" s="188"/>
      <c r="ET228" s="188"/>
      <c r="EU228" s="188"/>
      <c r="EV228" s="188"/>
      <c r="EW228" s="188"/>
      <c r="EX228" s="188"/>
      <c r="EY228" s="188"/>
      <c r="EZ228" s="188"/>
      <c r="FA228" s="188"/>
      <c r="FB228" s="188"/>
      <c r="FC228" s="188"/>
      <c r="FD228" s="188"/>
      <c r="FE228" s="188"/>
      <c r="FF228" s="188"/>
      <c r="FG228" s="188"/>
      <c r="FH228" s="188"/>
      <c r="FI228" s="188"/>
      <c r="FJ228" s="188"/>
      <c r="FK228" s="188"/>
      <c r="FL228" s="188"/>
      <c r="FM228" s="188"/>
      <c r="FN228" s="188"/>
      <c r="FO228" s="188"/>
      <c r="FP228" s="188"/>
      <c r="FQ228" s="188"/>
      <c r="FR228" s="188"/>
      <c r="FS228" s="188"/>
      <c r="FT228" s="188"/>
      <c r="FU228" s="188"/>
      <c r="FV228" s="188"/>
      <c r="FW228" s="188"/>
      <c r="FX228" s="188"/>
      <c r="FY228" s="188"/>
      <c r="FZ228" s="188"/>
      <c r="GA228" s="188"/>
      <c r="GB228" s="188"/>
      <c r="GC228" s="188"/>
      <c r="GD228" s="188"/>
      <c r="GE228" s="188"/>
      <c r="GF228" s="188"/>
      <c r="GG228" s="188"/>
      <c r="GH228" s="188"/>
      <c r="GI228" s="188"/>
      <c r="GJ228" s="188"/>
      <c r="GK228" s="188"/>
      <c r="GL228" s="188"/>
      <c r="GM228" s="188"/>
      <c r="GN228" s="188"/>
      <c r="GO228" s="188"/>
      <c r="GP228" s="188"/>
      <c r="GQ228" s="188"/>
      <c r="GR228" s="188"/>
      <c r="GS228" s="188"/>
      <c r="GT228" s="188"/>
      <c r="GU228" s="188"/>
      <c r="GV228" s="188"/>
      <c r="GW228" s="188"/>
      <c r="GX228" s="188"/>
      <c r="GY228" s="188"/>
      <c r="GZ228" s="188"/>
      <c r="HA228" s="188"/>
      <c r="HB228" s="188"/>
      <c r="HC228" s="188"/>
      <c r="HD228" s="188"/>
      <c r="HE228" s="188"/>
      <c r="HF228" s="188"/>
      <c r="HG228" s="188"/>
      <c r="HH228" s="188"/>
      <c r="HI228" s="188"/>
      <c r="HJ228" s="188"/>
      <c r="HK228" s="188"/>
      <c r="HL228" s="188"/>
      <c r="HM228" s="188"/>
      <c r="HN228" s="188"/>
      <c r="HO228" s="188"/>
      <c r="HP228" s="188"/>
      <c r="HQ228" s="188"/>
      <c r="HR228" s="188"/>
      <c r="HS228" s="188"/>
      <c r="HT228" s="188"/>
      <c r="HU228" s="188"/>
      <c r="HV228" s="188"/>
      <c r="HW228" s="188"/>
      <c r="HX228" s="188"/>
      <c r="HY228" s="188"/>
      <c r="HZ228" s="188"/>
      <c r="IA228" s="188"/>
      <c r="IB228" s="188"/>
      <c r="IC228" s="188"/>
      <c r="ID228" s="188"/>
      <c r="IE228" s="188"/>
      <c r="IF228" s="188"/>
      <c r="IG228" s="188"/>
      <c r="IH228" s="188"/>
      <c r="II228" s="188"/>
      <c r="IJ228" s="188"/>
      <c r="IK228" s="188"/>
      <c r="IL228" s="188"/>
      <c r="IM228" s="188"/>
      <c r="IN228" s="188"/>
      <c r="IO228" s="188"/>
      <c r="IP228" s="188"/>
      <c r="IQ228" s="188"/>
      <c r="IR228" s="188"/>
      <c r="IS228" s="188"/>
      <c r="IT228" s="188"/>
      <c r="IU228" s="86"/>
    </row>
    <row r="229" spans="1:255" s="125" customFormat="1" ht="14.1" customHeight="1" x14ac:dyDescent="0.2">
      <c r="A229" s="113"/>
      <c r="B229" s="89"/>
      <c r="C229" s="103"/>
      <c r="D229" s="87"/>
      <c r="E229" s="148"/>
      <c r="F229" s="90"/>
      <c r="G229" s="170"/>
      <c r="H229" s="85"/>
      <c r="I229" s="171"/>
      <c r="J229" s="101"/>
    </row>
    <row r="230" spans="1:255" s="125" customFormat="1" ht="16.5" customHeight="1" x14ac:dyDescent="0.2">
      <c r="A230" s="191"/>
      <c r="B230" s="186"/>
      <c r="D230" s="96"/>
      <c r="E230" s="119"/>
      <c r="F230" s="97"/>
      <c r="G230" s="98"/>
      <c r="H230" s="160"/>
      <c r="I230" s="123"/>
      <c r="J230" s="107"/>
    </row>
    <row r="231" spans="1:255" s="125" customFormat="1" ht="15.75" x14ac:dyDescent="0.25">
      <c r="A231" s="128"/>
      <c r="B231" s="89"/>
      <c r="C231" s="105" t="s">
        <v>219</v>
      </c>
      <c r="D231" s="89" t="s">
        <v>21</v>
      </c>
      <c r="E231" s="151">
        <v>1</v>
      </c>
      <c r="F231" s="192"/>
      <c r="G231" s="193">
        <f>G15+G28+G35+G52+G64+G101+G150+G195+G214+G228</f>
        <v>0</v>
      </c>
      <c r="H231" s="85"/>
      <c r="I231" s="123"/>
      <c r="J231" s="107"/>
    </row>
    <row r="232" spans="1:255" s="125" customFormat="1" ht="15.75" x14ac:dyDescent="0.25">
      <c r="A232" s="88"/>
      <c r="B232" s="87"/>
      <c r="C232" s="194"/>
      <c r="D232" s="87"/>
      <c r="E232" s="106"/>
      <c r="F232" s="90"/>
      <c r="G232" s="150"/>
      <c r="H232" s="150"/>
      <c r="I232" s="123"/>
      <c r="J232" s="107"/>
    </row>
    <row r="233" spans="1:255" s="125" customFormat="1" ht="17.25" customHeight="1" x14ac:dyDescent="0.2">
      <c r="A233" s="88"/>
      <c r="B233" s="87"/>
      <c r="C233" s="195" t="s">
        <v>22</v>
      </c>
      <c r="D233" s="196">
        <v>0.21</v>
      </c>
      <c r="E233" s="106"/>
      <c r="G233" s="127">
        <f>H15+H28+H35+H52+H64+H101+H150+H195+H214+H228</f>
        <v>0</v>
      </c>
      <c r="I233" s="123"/>
      <c r="J233" s="197"/>
      <c r="K233" s="114"/>
    </row>
    <row r="234" spans="1:255" s="125" customFormat="1" ht="7.5" customHeight="1" x14ac:dyDescent="0.2">
      <c r="A234" s="87"/>
      <c r="B234" s="87"/>
      <c r="C234" s="87"/>
      <c r="E234" s="106"/>
      <c r="F234" s="90"/>
      <c r="G234" s="150"/>
      <c r="I234" s="123"/>
      <c r="J234" s="197"/>
      <c r="K234" s="114"/>
    </row>
    <row r="235" spans="1:255" s="125" customFormat="1" ht="17.25" customHeight="1" x14ac:dyDescent="0.2">
      <c r="A235" s="128"/>
      <c r="B235" s="128"/>
      <c r="C235" s="198" t="s">
        <v>23</v>
      </c>
      <c r="E235" s="110"/>
      <c r="F235" s="152"/>
      <c r="G235" s="201">
        <f>ROUND(SUM(G231:G233),0)</f>
        <v>0</v>
      </c>
      <c r="I235" s="123"/>
      <c r="J235" s="200"/>
      <c r="K235" s="114"/>
    </row>
    <row r="236" spans="1:255" s="125" customFormat="1" ht="14.1" customHeight="1" x14ac:dyDescent="0.2">
      <c r="A236" s="128"/>
      <c r="B236" s="128"/>
      <c r="C236" s="172"/>
      <c r="D236" s="128"/>
      <c r="E236" s="110"/>
      <c r="F236" s="152"/>
      <c r="G236" s="199"/>
      <c r="H236" s="201"/>
      <c r="I236" s="123"/>
      <c r="J236" s="197"/>
      <c r="K236" s="114"/>
    </row>
    <row r="237" spans="1:255" s="125" customFormat="1" ht="14.1" customHeight="1" x14ac:dyDescent="0.2">
      <c r="A237" s="202" t="s">
        <v>221</v>
      </c>
      <c r="B237" s="203"/>
      <c r="C237" s="204"/>
      <c r="D237" s="203"/>
      <c r="E237" s="205"/>
      <c r="F237" s="157"/>
      <c r="G237" s="86"/>
      <c r="H237" s="86"/>
      <c r="I237" s="123"/>
      <c r="J237" s="197"/>
      <c r="K237" s="114"/>
    </row>
    <row r="238" spans="1:255" s="125" customFormat="1" ht="14.1" customHeight="1" x14ac:dyDescent="0.2">
      <c r="A238" s="212" t="s">
        <v>24</v>
      </c>
      <c r="B238" s="212"/>
      <c r="C238" s="212"/>
      <c r="D238" s="212"/>
      <c r="E238" s="212"/>
      <c r="F238" s="212"/>
      <c r="G238" s="212"/>
      <c r="H238" s="212"/>
      <c r="I238" s="123"/>
      <c r="J238" s="197"/>
      <c r="K238" s="114"/>
    </row>
    <row r="239" spans="1:255" s="125" customFormat="1" ht="14.1" customHeight="1" x14ac:dyDescent="0.2">
      <c r="A239" s="212"/>
      <c r="B239" s="212"/>
      <c r="C239" s="212"/>
      <c r="D239" s="212"/>
      <c r="E239" s="212"/>
      <c r="F239" s="212"/>
      <c r="G239" s="212"/>
      <c r="H239" s="212"/>
      <c r="I239" s="123"/>
      <c r="J239" s="197"/>
      <c r="K239" s="114"/>
    </row>
    <row r="240" spans="1:255" s="39" customFormat="1" x14ac:dyDescent="0.2">
      <c r="A240" s="43"/>
      <c r="B240" s="44"/>
      <c r="C240" s="45"/>
      <c r="D240" s="44"/>
      <c r="E240" s="46"/>
      <c r="F240" s="44"/>
      <c r="G240" s="44"/>
      <c r="H240" s="44"/>
      <c r="I240" s="49"/>
      <c r="J240" s="50"/>
    </row>
    <row r="241" spans="1:10" s="39" customFormat="1" x14ac:dyDescent="0.2">
      <c r="A241" s="38"/>
      <c r="B241" s="38"/>
      <c r="D241" s="38"/>
      <c r="E241" s="41"/>
      <c r="I241" s="49"/>
      <c r="J241" s="50"/>
    </row>
    <row r="242" spans="1:10" s="39" customFormat="1" x14ac:dyDescent="0.2">
      <c r="A242" s="38"/>
      <c r="B242" s="38"/>
      <c r="D242" s="38"/>
      <c r="E242" s="41"/>
      <c r="I242" s="49"/>
      <c r="J242" s="50"/>
    </row>
    <row r="243" spans="1:10" x14ac:dyDescent="0.2">
      <c r="A243" s="38"/>
      <c r="B243" s="38"/>
      <c r="C243" s="39"/>
      <c r="D243" s="38"/>
      <c r="E243" s="41"/>
      <c r="F243" s="39"/>
      <c r="G243" s="39"/>
      <c r="H243" s="39"/>
    </row>
  </sheetData>
  <sheetProtection password="B680" sheet="1" objects="1" scenarios="1"/>
  <mergeCells count="4">
    <mergeCell ref="B1:C1"/>
    <mergeCell ref="F54:H54"/>
    <mergeCell ref="F217:H217"/>
    <mergeCell ref="A238:H239"/>
  </mergeCells>
  <printOptions horizontalCentered="1"/>
  <pageMargins left="0.39370078740157483" right="0.39370078740157483" top="1.3779527559055118" bottom="0.39370078740157483" header="0.51181102362204722" footer="0.51181102362204722"/>
  <pageSetup paperSize="9" scale="78" firstPageNumber="0" fitToHeight="0" orientation="landscape" r:id="rId1"/>
  <headerFooter alignWithMargins="0"/>
  <rowBreaks count="3" manualBreakCount="3">
    <brk id="65" max="7" man="1"/>
    <brk id="93" max="7" man="1"/>
    <brk id="229" max="7" man="1"/>
  </rowBreaks>
  <colBreaks count="2" manualBreakCount="2">
    <brk id="8" max="1048575" man="1"/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Turnov_Vysinka_E1_VV</vt:lpstr>
      <vt:lpstr>Turnov_Vysinka_E1_VV!Názvy_tisku</vt:lpstr>
      <vt:lpstr>Turnov_Vysinka_E1_VV!Oblast_tisku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</dc:creator>
  <cp:lastModifiedBy>Uzivatel</cp:lastModifiedBy>
  <cp:lastPrinted>2023-03-06T10:47:23Z</cp:lastPrinted>
  <dcterms:created xsi:type="dcterms:W3CDTF">2019-12-18T07:54:26Z</dcterms:created>
  <dcterms:modified xsi:type="dcterms:W3CDTF">2025-03-15T18:28:52Z</dcterms:modified>
</cp:coreProperties>
</file>